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Luděk\Documents\Zakázky\Benešov_U_nádraží\Uznatelné_neuznatelné\"/>
    </mc:Choice>
  </mc:AlternateContent>
  <xr:revisionPtr revIDLastSave="0" documentId="13_ncr:1_{4D0903A7-CC70-47A8-B794-7A4D849ACF2E}" xr6:coauthVersionLast="45" xr6:coauthVersionMax="45" xr10:uidLastSave="{00000000-0000-0000-0000-000000000000}"/>
  <bookViews>
    <workbookView xWindow="28680" yWindow="-120" windowWidth="29040" windowHeight="15840" activeTab="5" xr2:uid="{00000000-000D-0000-FFFF-FFFF00000000}"/>
  </bookViews>
  <sheets>
    <sheet name="Rekapitulace stavby" sheetId="1" r:id="rId1"/>
    <sheet name="VOP k ceně díla" sheetId="7" r:id="rId2"/>
    <sheet name="SO113 - SO 113 - Chodníky..." sheetId="2" r:id="rId3"/>
    <sheet name="SO431 - SO 431 - Úprava a..." sheetId="3" r:id="rId4"/>
    <sheet name="VON - VON - Vedlejší a os..." sheetId="4" r:id="rId5"/>
    <sheet name="Seznam figur" sheetId="5" r:id="rId6"/>
    <sheet name="Pokyny pro vyplnění" sheetId="6" r:id="rId7"/>
  </sheets>
  <definedNames>
    <definedName name="_xlnm._FilterDatabase" localSheetId="2" hidden="1">'SO113 - SO 113 - Chodníky...'!$C$85:$K$266</definedName>
    <definedName name="_xlnm._FilterDatabase" localSheetId="3" hidden="1">'SO431 - SO 431 - Úprava a...'!$C$81:$K$137</definedName>
    <definedName name="_xlnm._FilterDatabase" localSheetId="4" hidden="1">'VON - VON - Vedlejší a os...'!$C$83:$K$105</definedName>
    <definedName name="_xlnm.Print_Titles" localSheetId="0">'Rekapitulace stavby'!$52:$52</definedName>
    <definedName name="_xlnm.Print_Titles" localSheetId="5">'Seznam figur'!$9:$9</definedName>
    <definedName name="_xlnm.Print_Titles" localSheetId="2">'SO113 - SO 113 - Chodníky...'!$85:$85</definedName>
    <definedName name="_xlnm.Print_Titles" localSheetId="3">'SO431 - SO 431 - Úprava a...'!$81:$81</definedName>
    <definedName name="_xlnm.Print_Titles" localSheetId="4">'VON - VON - Vedlejší a os...'!$83:$83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5">'Seznam figur'!$C$4:$G$61</definedName>
    <definedName name="_xlnm.Print_Area" localSheetId="2">'SO113 - SO 113 - Chodníky...'!$C$4:$J$39,'SO113 - SO 113 - Chodníky...'!$C$45:$J$67,'SO113 - SO 113 - Chodníky...'!$C$73:$K$266</definedName>
    <definedName name="_xlnm.Print_Area" localSheetId="3">'SO431 - SO 431 - Úprava a...'!$C$4:$J$39,'SO431 - SO 431 - Úprava a...'!$C$45:$J$63,'SO431 - SO 431 - Úprava a...'!$C$69:$K$137</definedName>
    <definedName name="_xlnm.Print_Area" localSheetId="4">'VON - VON - Vedlejší a os...'!$C$4:$J$39,'VON - VON - Vedlejší a os...'!$C$45:$J$65,'VON - VON - Vedlejší a os...'!$C$71:$K$105</definedName>
    <definedName name="_xlnm.Print_Area" localSheetId="1">'VOP k ceně díla'!$A$1:$A$52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/>
  <c r="BI105" i="4"/>
  <c r="BH105" i="4"/>
  <c r="BG105" i="4"/>
  <c r="BF105" i="4"/>
  <c r="T105" i="4"/>
  <c r="T104" i="4" s="1"/>
  <c r="R105" i="4"/>
  <c r="R104" i="4"/>
  <c r="P105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52" i="4" s="1"/>
  <c r="E7" i="4"/>
  <c r="E74" i="4" s="1"/>
  <c r="J37" i="3"/>
  <c r="J36" i="3"/>
  <c r="AY56" i="1"/>
  <c r="J35" i="3"/>
  <c r="AX56" i="1" s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52" i="3" s="1"/>
  <c r="E7" i="3"/>
  <c r="E72" i="3"/>
  <c r="J37" i="2"/>
  <c r="J36" i="2"/>
  <c r="AY55" i="1"/>
  <c r="J35" i="2"/>
  <c r="AX55" i="1" s="1"/>
  <c r="BI266" i="2"/>
  <c r="BH266" i="2"/>
  <c r="BG266" i="2"/>
  <c r="BF266" i="2"/>
  <c r="T266" i="2"/>
  <c r="T265" i="2"/>
  <c r="R266" i="2"/>
  <c r="R265" i="2" s="1"/>
  <c r="P266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0" i="2"/>
  <c r="BH230" i="2"/>
  <c r="BG230" i="2"/>
  <c r="BF230" i="2"/>
  <c r="T230" i="2"/>
  <c r="T229" i="2"/>
  <c r="R230" i="2"/>
  <c r="R229" i="2"/>
  <c r="P230" i="2"/>
  <c r="P229" i="2" s="1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T203" i="2" s="1"/>
  <c r="R204" i="2"/>
  <c r="R203" i="2"/>
  <c r="P204" i="2"/>
  <c r="P203" i="2" s="1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0" i="2"/>
  <c r="BH160" i="2"/>
  <c r="BG160" i="2"/>
  <c r="BF160" i="2"/>
  <c r="T160" i="2"/>
  <c r="R160" i="2"/>
  <c r="P160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4" i="2"/>
  <c r="BH94" i="2"/>
  <c r="BG94" i="2"/>
  <c r="BF94" i="2"/>
  <c r="T94" i="2"/>
  <c r="R94" i="2"/>
  <c r="P94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52" i="2" s="1"/>
  <c r="E7" i="2"/>
  <c r="E76" i="2"/>
  <c r="L50" i="1"/>
  <c r="AM50" i="1"/>
  <c r="AM49" i="1"/>
  <c r="L49" i="1"/>
  <c r="AM47" i="1"/>
  <c r="L47" i="1"/>
  <c r="L45" i="1"/>
  <c r="L44" i="1"/>
  <c r="BK101" i="4"/>
  <c r="J94" i="4"/>
  <c r="J102" i="3"/>
  <c r="BK218" i="2"/>
  <c r="J111" i="3"/>
  <c r="J243" i="2"/>
  <c r="BK137" i="3"/>
  <c r="BK114" i="3"/>
  <c r="J101" i="3"/>
  <c r="J141" i="2"/>
  <c r="BK101" i="3"/>
  <c r="BK130" i="3"/>
  <c r="BK111" i="3"/>
  <c r="BK85" i="3"/>
  <c r="J96" i="3"/>
  <c r="J144" i="2"/>
  <c r="BK262" i="2"/>
  <c r="BK103" i="4"/>
  <c r="BK95" i="4"/>
  <c r="J128" i="3"/>
  <c r="J88" i="3"/>
  <c r="J132" i="3"/>
  <c r="BK102" i="3"/>
  <c r="J197" i="2"/>
  <c r="J120" i="3"/>
  <c r="J105" i="3"/>
  <c r="BK191" i="2"/>
  <c r="BK108" i="3"/>
  <c r="BK129" i="3"/>
  <c r="J113" i="3"/>
  <c r="J134" i="2"/>
  <c r="BK176" i="2"/>
  <c r="J91" i="3"/>
  <c r="AS54" i="1"/>
  <c r="BK94" i="4"/>
  <c r="BK122" i="3"/>
  <c r="BK91" i="3"/>
  <c r="J101" i="4"/>
  <c r="J110" i="3"/>
  <c r="BK151" i="2"/>
  <c r="J151" i="2"/>
  <c r="J90" i="3"/>
  <c r="BK141" i="2"/>
  <c r="J100" i="4"/>
  <c r="J95" i="4"/>
  <c r="J137" i="3"/>
  <c r="BK98" i="3"/>
  <c r="BK135" i="3"/>
  <c r="BK266" i="2"/>
  <c r="BK91" i="4"/>
  <c r="J130" i="3"/>
  <c r="BK104" i="3"/>
  <c r="J266" i="2"/>
  <c r="J136" i="3"/>
  <c r="J116" i="3"/>
  <c r="J212" i="2"/>
  <c r="J117" i="3"/>
  <c r="BK100" i="3"/>
  <c r="BK144" i="2"/>
  <c r="BK258" i="2"/>
  <c r="BK86" i="3"/>
  <c r="J121" i="3"/>
  <c r="J120" i="2"/>
  <c r="J103" i="4"/>
  <c r="BK96" i="4"/>
  <c r="J88" i="4"/>
  <c r="J109" i="2"/>
  <c r="BK128" i="3"/>
  <c r="BK89" i="3"/>
  <c r="J112" i="2"/>
  <c r="BK136" i="3"/>
  <c r="J135" i="3"/>
  <c r="BK127" i="2"/>
  <c r="BK102" i="4"/>
  <c r="J96" i="4"/>
  <c r="J109" i="3"/>
  <c r="J160" i="2"/>
  <c r="J123" i="3"/>
  <c r="BK87" i="3"/>
  <c r="BK109" i="2"/>
  <c r="BK121" i="3"/>
  <c r="J129" i="3"/>
  <c r="BK230" i="2"/>
  <c r="J118" i="3"/>
  <c r="J204" i="2"/>
  <c r="BK125" i="3"/>
  <c r="J98" i="3"/>
  <c r="BK253" i="2"/>
  <c r="BK92" i="3"/>
  <c r="BK246" i="2"/>
  <c r="BK99" i="4"/>
  <c r="BK87" i="4"/>
  <c r="J253" i="2"/>
  <c r="J89" i="4"/>
  <c r="BK120" i="3"/>
  <c r="J250" i="2"/>
  <c r="BK90" i="4"/>
  <c r="BK116" i="3"/>
  <c r="J103" i="3"/>
  <c r="BK127" i="3"/>
  <c r="J258" i="2"/>
  <c r="BK126" i="3"/>
  <c r="BK105" i="3"/>
  <c r="J178" i="2"/>
  <c r="BK204" i="2"/>
  <c r="J191" i="2"/>
  <c r="J108" i="3"/>
  <c r="BK97" i="4"/>
  <c r="J91" i="4"/>
  <c r="J124" i="3"/>
  <c r="J225" i="2"/>
  <c r="J87" i="4"/>
  <c r="BK94" i="3"/>
  <c r="BK225" i="2"/>
  <c r="BK100" i="2"/>
  <c r="BK105" i="2"/>
  <c r="BK99" i="3"/>
  <c r="BK120" i="2"/>
  <c r="BK90" i="3"/>
  <c r="BK124" i="3"/>
  <c r="J200" i="2"/>
  <c r="J87" i="3"/>
  <c r="BK134" i="2"/>
  <c r="J105" i="2"/>
  <c r="J99" i="4"/>
  <c r="J126" i="3"/>
  <c r="BK93" i="4"/>
  <c r="BK96" i="3"/>
  <c r="J176" i="2"/>
  <c r="J133" i="3"/>
  <c r="BK178" i="2"/>
  <c r="J86" i="3"/>
  <c r="J125" i="3"/>
  <c r="BK89" i="2"/>
  <c r="J119" i="3"/>
  <c r="BK109" i="3"/>
  <c r="J92" i="3"/>
  <c r="BK112" i="2"/>
  <c r="BK169" i="2"/>
  <c r="J218" i="2"/>
  <c r="BK105" i="4"/>
  <c r="J93" i="4"/>
  <c r="BK103" i="3"/>
  <c r="J100" i="2"/>
  <c r="BK106" i="3"/>
  <c r="BK212" i="2"/>
  <c r="BK132" i="3"/>
  <c r="BK117" i="3"/>
  <c r="BK119" i="3"/>
  <c r="J89" i="3"/>
  <c r="BK197" i="2"/>
  <c r="BK115" i="3"/>
  <c r="J246" i="2"/>
  <c r="J122" i="3"/>
  <c r="J106" i="3"/>
  <c r="BK160" i="2"/>
  <c r="J94" i="2"/>
  <c r="J89" i="2"/>
  <c r="J239" i="2"/>
  <c r="J105" i="4"/>
  <c r="J97" i="4"/>
  <c r="BK133" i="3"/>
  <c r="J99" i="3"/>
  <c r="BK88" i="4"/>
  <c r="BK110" i="3"/>
  <c r="J262" i="2"/>
  <c r="BK100" i="4"/>
  <c r="BK118" i="3"/>
  <c r="BK134" i="3"/>
  <c r="BK250" i="2"/>
  <c r="J114" i="3"/>
  <c r="BK200" i="2"/>
  <c r="J115" i="3"/>
  <c r="J104" i="3"/>
  <c r="BK94" i="2"/>
  <c r="BK88" i="3"/>
  <c r="BK243" i="2"/>
  <c r="J102" i="4"/>
  <c r="J90" i="4"/>
  <c r="BK239" i="2"/>
  <c r="J134" i="3"/>
  <c r="J85" i="3"/>
  <c r="BK89" i="4"/>
  <c r="J127" i="3"/>
  <c r="BK113" i="3"/>
  <c r="J169" i="2"/>
  <c r="J100" i="3"/>
  <c r="BK123" i="3"/>
  <c r="J230" i="2"/>
  <c r="J94" i="3"/>
  <c r="J127" i="2"/>
  <c r="J185" i="2"/>
  <c r="BK185" i="2"/>
  <c r="BK211" i="2" l="1"/>
  <c r="J211" i="2"/>
  <c r="J63" i="2" s="1"/>
  <c r="T238" i="2"/>
  <c r="BK88" i="2"/>
  <c r="J88" i="2" s="1"/>
  <c r="J61" i="2" s="1"/>
  <c r="P88" i="2"/>
  <c r="BK238" i="2"/>
  <c r="J238" i="2"/>
  <c r="J65" i="2"/>
  <c r="R211" i="2"/>
  <c r="T88" i="2"/>
  <c r="T87" i="2"/>
  <c r="T86" i="2" s="1"/>
  <c r="T211" i="2"/>
  <c r="R88" i="2"/>
  <c r="R87" i="2" s="1"/>
  <c r="R86" i="2" s="1"/>
  <c r="P238" i="2"/>
  <c r="P84" i="3"/>
  <c r="BK112" i="3"/>
  <c r="J112" i="3"/>
  <c r="J62" i="3" s="1"/>
  <c r="P112" i="3"/>
  <c r="R238" i="2"/>
  <c r="BK84" i="3"/>
  <c r="T84" i="3"/>
  <c r="T112" i="3"/>
  <c r="P211" i="2"/>
  <c r="R84" i="3"/>
  <c r="R112" i="3"/>
  <c r="BK86" i="4"/>
  <c r="J86" i="4"/>
  <c r="J61" i="4"/>
  <c r="P86" i="4"/>
  <c r="R86" i="4"/>
  <c r="T86" i="4"/>
  <c r="BK92" i="4"/>
  <c r="J92" i="4"/>
  <c r="J62" i="4"/>
  <c r="P92" i="4"/>
  <c r="R92" i="4"/>
  <c r="T92" i="4"/>
  <c r="BK98" i="4"/>
  <c r="J98" i="4"/>
  <c r="J63" i="4"/>
  <c r="P98" i="4"/>
  <c r="R98" i="4"/>
  <c r="T98" i="4"/>
  <c r="F83" i="2"/>
  <c r="BE160" i="2"/>
  <c r="BE176" i="2"/>
  <c r="BE243" i="2"/>
  <c r="BE253" i="2"/>
  <c r="BE105" i="3"/>
  <c r="J80" i="2"/>
  <c r="BE94" i="2"/>
  <c r="BE169" i="2"/>
  <c r="BE191" i="2"/>
  <c r="BE197" i="2"/>
  <c r="BE230" i="2"/>
  <c r="E48" i="2"/>
  <c r="BE141" i="2"/>
  <c r="BE151" i="2"/>
  <c r="BE250" i="2"/>
  <c r="BE262" i="2"/>
  <c r="E48" i="3"/>
  <c r="BE85" i="3"/>
  <c r="BE89" i="3"/>
  <c r="BE178" i="2"/>
  <c r="BK203" i="2"/>
  <c r="J203" i="2" s="1"/>
  <c r="J62" i="2" s="1"/>
  <c r="BK229" i="2"/>
  <c r="J229" i="2"/>
  <c r="J64" i="2"/>
  <c r="F55" i="3"/>
  <c r="BE86" i="3"/>
  <c r="BE90" i="3"/>
  <c r="BE94" i="3"/>
  <c r="BE100" i="2"/>
  <c r="BE109" i="2"/>
  <c r="BE185" i="2"/>
  <c r="BE99" i="3"/>
  <c r="BE108" i="3"/>
  <c r="BE109" i="3"/>
  <c r="BE111" i="3"/>
  <c r="BE116" i="3"/>
  <c r="BE118" i="3"/>
  <c r="BE121" i="3"/>
  <c r="BE122" i="3"/>
  <c r="BE125" i="3"/>
  <c r="BE127" i="3"/>
  <c r="BE128" i="3"/>
  <c r="BE105" i="2"/>
  <c r="BE266" i="2"/>
  <c r="BK265" i="2"/>
  <c r="J265" i="2" s="1"/>
  <c r="J66" i="2" s="1"/>
  <c r="BE87" i="3"/>
  <c r="BE98" i="3"/>
  <c r="BE126" i="3"/>
  <c r="BE132" i="3"/>
  <c r="BE133" i="3"/>
  <c r="BE135" i="3"/>
  <c r="BE93" i="4"/>
  <c r="BE144" i="2"/>
  <c r="BE200" i="2"/>
  <c r="BE225" i="2"/>
  <c r="BE239" i="2"/>
  <c r="J76" i="3"/>
  <c r="BE91" i="3"/>
  <c r="BE100" i="3"/>
  <c r="BE102" i="3"/>
  <c r="BE106" i="3"/>
  <c r="BE110" i="3"/>
  <c r="BE124" i="3"/>
  <c r="BE130" i="3"/>
  <c r="BE96" i="4"/>
  <c r="BE204" i="2"/>
  <c r="BE103" i="3"/>
  <c r="BE104" i="3"/>
  <c r="BE117" i="3"/>
  <c r="BE119" i="3"/>
  <c r="BE120" i="3"/>
  <c r="BE129" i="3"/>
  <c r="BE134" i="3"/>
  <c r="E48" i="4"/>
  <c r="F55" i="4"/>
  <c r="BE112" i="2"/>
  <c r="BE127" i="2"/>
  <c r="BE134" i="2"/>
  <c r="BE218" i="2"/>
  <c r="BE246" i="2"/>
  <c r="BE88" i="3"/>
  <c r="BE96" i="3"/>
  <c r="BE101" i="3"/>
  <c r="BE113" i="3"/>
  <c r="BE114" i="3"/>
  <c r="BE115" i="3"/>
  <c r="BE137" i="3"/>
  <c r="J78" i="4"/>
  <c r="BE87" i="4"/>
  <c r="BE90" i="4"/>
  <c r="BE91" i="4"/>
  <c r="BE89" i="2"/>
  <c r="BE120" i="2"/>
  <c r="BE212" i="2"/>
  <c r="BE258" i="2"/>
  <c r="BE92" i="3"/>
  <c r="BE123" i="3"/>
  <c r="BE136" i="3"/>
  <c r="BE88" i="4"/>
  <c r="BE89" i="4"/>
  <c r="BE94" i="4"/>
  <c r="BE95" i="4"/>
  <c r="BE97" i="4"/>
  <c r="BE99" i="4"/>
  <c r="BE100" i="4"/>
  <c r="BE101" i="4"/>
  <c r="BE102" i="4"/>
  <c r="BE103" i="4"/>
  <c r="BE105" i="4"/>
  <c r="BK104" i="4"/>
  <c r="J104" i="4"/>
  <c r="J64" i="4"/>
  <c r="F36" i="3"/>
  <c r="BC56" i="1" s="1"/>
  <c r="J34" i="3"/>
  <c r="AW56" i="1" s="1"/>
  <c r="F34" i="3"/>
  <c r="BA56" i="1"/>
  <c r="F37" i="2"/>
  <c r="BD55" i="1" s="1"/>
  <c r="J34" i="4"/>
  <c r="AW57" i="1" s="1"/>
  <c r="F34" i="4"/>
  <c r="BA57" i="1"/>
  <c r="F37" i="3"/>
  <c r="BD56" i="1" s="1"/>
  <c r="F34" i="2"/>
  <c r="BA55" i="1" s="1"/>
  <c r="F36" i="4"/>
  <c r="BC57" i="1"/>
  <c r="F37" i="4"/>
  <c r="BD57" i="1" s="1"/>
  <c r="F35" i="2"/>
  <c r="BB55" i="1" s="1"/>
  <c r="J34" i="2"/>
  <c r="AW55" i="1"/>
  <c r="F35" i="4"/>
  <c r="BB57" i="1" s="1"/>
  <c r="F35" i="3"/>
  <c r="BB56" i="1" s="1"/>
  <c r="F36" i="2"/>
  <c r="BC55" i="1"/>
  <c r="BK83" i="3" l="1"/>
  <c r="J83" i="3" s="1"/>
  <c r="J60" i="3" s="1"/>
  <c r="BK82" i="3"/>
  <c r="J82" i="3" s="1"/>
  <c r="T85" i="4"/>
  <c r="T84" i="4"/>
  <c r="R83" i="3"/>
  <c r="R82" i="3"/>
  <c r="T83" i="3"/>
  <c r="T82" i="3" s="1"/>
  <c r="P83" i="3"/>
  <c r="P82" i="3"/>
  <c r="AU56" i="1" s="1"/>
  <c r="P85" i="4"/>
  <c r="P84" i="4"/>
  <c r="AU57" i="1" s="1"/>
  <c r="P87" i="2"/>
  <c r="P86" i="2"/>
  <c r="AU55" i="1" s="1"/>
  <c r="R85" i="4"/>
  <c r="R84" i="4" s="1"/>
  <c r="BK87" i="2"/>
  <c r="J87" i="2"/>
  <c r="J60" i="2"/>
  <c r="J84" i="3"/>
  <c r="J61" i="3"/>
  <c r="BK85" i="4"/>
  <c r="J85" i="4" s="1"/>
  <c r="J60" i="4" s="1"/>
  <c r="F33" i="3"/>
  <c r="AZ56" i="1" s="1"/>
  <c r="J33" i="4"/>
  <c r="AV57" i="1"/>
  <c r="AT57" i="1"/>
  <c r="BC54" i="1"/>
  <c r="W32" i="1"/>
  <c r="F33" i="2"/>
  <c r="AZ55" i="1" s="1"/>
  <c r="BD54" i="1"/>
  <c r="W33" i="1" s="1"/>
  <c r="J33" i="3"/>
  <c r="AV56" i="1" s="1"/>
  <c r="AT56" i="1" s="1"/>
  <c r="J33" i="2"/>
  <c r="AV55" i="1" s="1"/>
  <c r="AT55" i="1" s="1"/>
  <c r="BB54" i="1"/>
  <c r="W31" i="1"/>
  <c r="BA54" i="1"/>
  <c r="AW54" i="1" s="1"/>
  <c r="AK30" i="1" s="1"/>
  <c r="F33" i="4"/>
  <c r="AZ57" i="1" s="1"/>
  <c r="J30" i="3" l="1"/>
  <c r="AG56" i="1" s="1"/>
  <c r="AN56" i="1" s="1"/>
  <c r="J59" i="3"/>
  <c r="BK86" i="2"/>
  <c r="J86" i="2"/>
  <c r="J30" i="2" s="1"/>
  <c r="AG55" i="1" s="1"/>
  <c r="AN55" i="1" s="1"/>
  <c r="BK84" i="4"/>
  <c r="J84" i="4"/>
  <c r="J59" i="4" s="1"/>
  <c r="AZ54" i="1"/>
  <c r="W29" i="1" s="1"/>
  <c r="AY54" i="1"/>
  <c r="AX54" i="1"/>
  <c r="AU54" i="1"/>
  <c r="W30" i="1"/>
  <c r="J39" i="3" l="1"/>
  <c r="J59" i="2"/>
  <c r="J39" i="2"/>
  <c r="J30" i="4"/>
  <c r="AG57" i="1"/>
  <c r="AN57" i="1"/>
  <c r="AV54" i="1"/>
  <c r="AK29" i="1"/>
  <c r="J39" i="4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<sst xmlns="http://schemas.openxmlformats.org/spreadsheetml/2006/main" count="3850" uniqueCount="840">
  <si>
    <t>Export Komplet</t>
  </si>
  <si>
    <t>VZ</t>
  </si>
  <si>
    <t>2.0</t>
  </si>
  <si>
    <t>ZAMOK</t>
  </si>
  <si>
    <t>False</t>
  </si>
  <si>
    <t>{efb65cbd-bed5-496d-b95a-f4f260f68a79}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</si>
  <si>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</si>
  <si>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</si>
  <si>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</si>
  <si>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</si>
  <si>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</si>
  <si>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</si>
  <si>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</si>
  <si>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</si>
  <si>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R19-067_IV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</si>
  <si>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</si>
  <si>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</si>
  <si>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BENEŠOV - DOPRAVNÍ OPATŘENÍ U NÁDRAŽÍ (město-SFDI-neuznatelné náklady)</t>
  </si>
  <si>
    <t>KSO:</t>
  </si>
  <si>
    <t>822 29 36</t>
  </si>
  <si>
    <t>CC-CZ:</t>
  </si>
  <si>
    <t>21121</t>
  </si>
  <si>
    <t>Místo:</t>
  </si>
  <si>
    <t>Benešov</t>
  </si>
  <si>
    <t>Datum:</t>
  </si>
  <si>
    <t>25. 9. 2019</t>
  </si>
  <si>
    <t>CZ-CPV:</t>
  </si>
  <si>
    <t>45000000-7</t>
  </si>
  <si>
    <t>CZ-CPA:</t>
  </si>
  <si>
    <t>42.11.10</t>
  </si>
  <si>
    <t>Zadavatel:</t>
  </si>
  <si>
    <t>IČ:</t>
  </si>
  <si>
    <t/>
  </si>
  <si>
    <t>Město Benešov</t>
  </si>
  <si>
    <t>DIČ:</t>
  </si>
  <si>
    <t>Uchazeč:</t>
  </si>
  <si>
    <t>Vyplň údaj</t>
  </si>
  <si>
    <t>Projektant:</t>
  </si>
  <si>
    <t>True</t>
  </si>
  <si>
    <t>DOPAS s.r.o.</t>
  </si>
  <si>
    <t>1</t>
  </si>
  <si>
    <t>Zpracovatel:</t>
  </si>
  <si>
    <t>28957954</t>
  </si>
  <si>
    <t>0,1</t>
  </si>
  <si>
    <t>STAPO UL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</si>
  <si>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</si>
  <si>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</si>
  <si>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</si>
  <si>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</si>
  <si>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</si>
  <si>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</si>
  <si>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</si>
  <si>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</si>
  <si>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</si>
  <si>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</si>
  <si>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</si>
  <si>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</si>
  <si>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</si>
  <si>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</si>
  <si>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</si>
  <si>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</si>
  <si>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</si>
  <si>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</si>
  <si>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</si>
  <si>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</si>
  <si>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</si>
  <si>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</si>
  <si>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</si>
  <si>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</si>
  <si>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</si>
  <si>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</si>
  <si>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</si>
  <si>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</si>
  <si>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</si>
  <si>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</si>
  <si>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</si>
  <si>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</si>
  <si>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</si>
  <si>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</si>
  <si>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</si>
  <si>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</si>
  <si>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</si>
  <si>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</si>
  <si>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</si>
  <si>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</si>
  <si>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</si>
  <si>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SO113</t>
  </si>
  <si>
    <t>SO 113 - Chodníky a vjezdy (neuznatelné náklady)</t>
  </si>
  <si>
    <t>STA</t>
  </si>
  <si>
    <t>{802dcaec-2189-48bb-8106-395c93cd50df}</t>
  </si>
  <si>
    <t>2</t>
  </si>
  <si>
    <t>SO431</t>
  </si>
  <si>
    <t>SO 431 - Úprava a doplnění veřejného osvětlení (neuznatelné náklady)</t>
  </si>
  <si>
    <t>{d1cb666f-ef41-4103-8d14-a42ed9d25e2a}</t>
  </si>
  <si>
    <t>VON</t>
  </si>
  <si>
    <t>VON - Vedlejší a ostatní náklady</t>
  </si>
  <si>
    <t>{362d70fe-482c-4889-9523-11369afa0b11}</t>
  </si>
  <si>
    <t>P_Z</t>
  </si>
  <si>
    <t>Plocha zeleně</t>
  </si>
  <si>
    <t>m2</t>
  </si>
  <si>
    <t>181,55</t>
  </si>
  <si>
    <t>3</t>
  </si>
  <si>
    <t>KRYCÍ LIST SOUPISU PRACÍ</t>
  </si>
  <si>
    <t>Objekt:</t>
  </si>
  <si>
    <t>SO113 - SO 113 - Chodníky a vjezdy (neuznatelné náklady)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</si>
  <si>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</si>
  <si>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</si>
  <si>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</si>
  <si>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</si>
  <si>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</si>
  <si>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</si>
  <si>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</si>
  <si>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</si>
  <si>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</si>
  <si>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</si>
  <si>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</si>
  <si>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</si>
  <si>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</si>
  <si>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</si>
  <si>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</si>
  <si>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</si>
  <si>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</si>
  <si>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</si>
  <si>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</si>
  <si>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</si>
  <si>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</si>
  <si>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</si>
  <si>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</si>
  <si>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</si>
  <si>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</si>
  <si>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</si>
  <si>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</si>
  <si>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</si>
  <si>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</si>
  <si>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</si>
  <si>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</si>
  <si>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2019 01</t>
  </si>
  <si>
    <t>4</t>
  </si>
  <si>
    <t>1262341119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</si>
  <si>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</si>
  <si>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</si>
  <si>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</si>
  <si>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"C_113_2_situace.pdf</t>
  </si>
  <si>
    <t>" chodníky z betonové dlažby" 220,750</t>
  </si>
  <si>
    <t>Součet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</si>
  <si>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</si>
  <si>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</si>
  <si>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-1776905759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</si>
  <si>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</si>
  <si>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</si>
  <si>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- předpokládaná vrstva podkladního kameniva tl. 140 mm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</si>
  <si>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</si>
  <si>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</si>
  <si>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</si>
  <si>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1155058277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</si>
  <si>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</si>
  <si>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" původní zeleň - tl. 200 mm" (58,640-1,755-0,104+19,480+11,680-6,336)*0,200</t>
  </si>
  <si>
    <t>167101101</t>
  </si>
  <si>
    <t>Nakládání, skládání a překládání neulehlého výkopku nebo sypaniny nakládání, množství do 100 m3, z hornin tř. 1 až 4</t>
  </si>
  <si>
    <t>48337904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</si>
  <si>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</si>
  <si>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" ornice na skládce" P_Z*0,200</t>
  </si>
  <si>
    <t>5</t>
  </si>
  <si>
    <t>M</t>
  </si>
  <si>
    <t>10364101</t>
  </si>
  <si>
    <t>zemina pro terénní úpravy -  ornice</t>
  </si>
  <si>
    <t>t</t>
  </si>
  <si>
    <t>8</t>
  </si>
  <si>
    <t>1530983392</t>
  </si>
  <si>
    <t>Poznámka k položce:_x000D_
- objemová hmotnost ornice : 1600 kg/m3_x000D_
- jednotková cena obsahuje i náklady na dopravu do místa použití (hmotnost není započítána do přesunu hmot)</t>
  </si>
  <si>
    <t>(P_Z*0,200)*1,60</t>
  </si>
  <si>
    <t>6</t>
  </si>
  <si>
    <t>171203111</t>
  </si>
  <si>
    <t>Uložení výkopku bez zhutnění s hrubým rozhrnutím v rovině nebo na svahu do 1:5</t>
  </si>
  <si>
    <t>-966613351</t>
  </si>
  <si>
    <t xml:space="preserve">Poznámka k souboru cen:_x000D_
1. Ceny jsou určeny pro ukládání výkopku objemu do 200 m3 na jednom objektu; pro ukládání výkopku přes 200 m3 lze použít ceny souboru cen 171 20-12 Uložení sypaniny, části A01 katalogu 800-1 Zemní práce._x000D_
2. V cenách o sklonu svahu přes 1:1 jsou uvažovány podmínky pro svahy běžně schůdné; bez použití lezeckých technik. V případě použití lezeckých technik se tyto náklady oceňují individuálně._x000D_
</t>
  </si>
  <si>
    <t>Poznámka k položce:_x000D_
- vyrovnání nivelity pod orniční vrstvu_x000D_
- vrstva v tl. 240 mm (viz. SKLADBA 5) po odečtu ornice tl. 200 mm</t>
  </si>
  <si>
    <t>"C_113_1_technická_zpáva_strana.pdf</t>
  </si>
  <si>
    <t>"C_113_3_vzorový_příčný_řez.pdf</t>
  </si>
  <si>
    <t>" zeleň" P_Z*0,040</t>
  </si>
  <si>
    <t>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</si>
  <si>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</si>
  <si>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</si>
  <si>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-46366802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</si>
  <si>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</si>
  <si>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 zeleň (podorniční vrstva)" P_Z</t>
  </si>
  <si>
    <t>181301103</t>
  </si>
  <si>
    <t>Rozprostření a urovnání ornice v rovině nebo ve svahu sklonu do 1:5 při souvislé ploše do 500 m2, tl. vrstvy přes 150 do 200 mm</t>
  </si>
  <si>
    <t>349239707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</si>
  <si>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</si>
  <si>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 zeleň" P_Z</t>
  </si>
  <si>
    <t>9</t>
  </si>
  <si>
    <t>181411141</t>
  </si>
  <si>
    <t>Založení trávníku na půdě předem připravené plochy do 1000 m2 výsevem včetně utažení parterového v rovině nebo na svahu do 1:5</t>
  </si>
  <si>
    <t>982653278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</si>
  <si>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</si>
  <si>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10</t>
  </si>
  <si>
    <t>00572420</t>
  </si>
  <si>
    <t>osivo směs travní parková okrasná</t>
  </si>
  <si>
    <t>kg</t>
  </si>
  <si>
    <t>-452018080</t>
  </si>
  <si>
    <t>Poznámka k položce:_x000D_
- spotřeba : 35 g/m2</t>
  </si>
  <si>
    <t>181,55*0,035 'Přepočtené koeficientem množství</t>
  </si>
  <si>
    <t>11</t>
  </si>
  <si>
    <t>181951101</t>
  </si>
  <si>
    <t>Úprava pláně vyrovnáním výškových rozdílů v hornině tř. 1 až 4 bez zhutnění</t>
  </si>
  <si>
    <t>-1318037093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</si>
  <si>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</si>
  <si>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"IGP_strana_6.pdf</t>
  </si>
  <si>
    <t>"C_113_1_technická_zpáva.pdf</t>
  </si>
  <si>
    <t>220,750</t>
  </si>
  <si>
    <t>12</t>
  </si>
  <si>
    <t>183403153</t>
  </si>
  <si>
    <t>Obdělání půdy hrabáním v rovině nebo na svahu do 1:5</t>
  </si>
  <si>
    <t>1802833321</t>
  </si>
  <si>
    <t xml:space="preserve">Poznámka k souboru cen:_x000D_
1. Každé opakované obdělání půdy se oceňuje samostatně._x000D_
2. Ceny -3114 a -3115 lze použít i pro obdělání půdy aktivními branami._x000D_
</t>
  </si>
  <si>
    <t>" 2x křížem</t>
  </si>
  <si>
    <t>" zeleň - podorniční vrstva" P_Z*2</t>
  </si>
  <si>
    <t>" zeleň - ornice" P_Z*2</t>
  </si>
  <si>
    <t>13</t>
  </si>
  <si>
    <t>183403161</t>
  </si>
  <si>
    <t>Obdělání půdy válením v rovině nebo na svahu do 1:5</t>
  </si>
  <si>
    <t>662359728</t>
  </si>
  <si>
    <t>" 3x křížem</t>
  </si>
  <si>
    <t>" zeleň - podorniční vrstva" P_Z*3</t>
  </si>
  <si>
    <t>" zeleň - ornice" P_Z*3</t>
  </si>
  <si>
    <t>14</t>
  </si>
  <si>
    <t>184802111</t>
  </si>
  <si>
    <t>Chemické odplevelení půdy před založením kultury, trávníku nebo zpevněných ploch o výměře jednotlivě přes 20 m2 v rovině nebo na svahu do 1:5 postřikem na široko</t>
  </si>
  <si>
    <t>-1460216394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</si>
  <si>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</si>
  <si>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184802611</t>
  </si>
  <si>
    <t>Chemické odplevelení po založení kultury v rovině nebo na svahu do 1:5 postřikem na široko</t>
  </si>
  <si>
    <t>1582241280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</si>
  <si>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</si>
  <si>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16</t>
  </si>
  <si>
    <t>185803111</t>
  </si>
  <si>
    <t>Ošetření trávníku jednorázové v rovině nebo na svahu do 1:5</t>
  </si>
  <si>
    <t>-652192600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</si>
  <si>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</si>
  <si>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 zeleň - 1. seč" P_Z</t>
  </si>
  <si>
    <t>17</t>
  </si>
  <si>
    <t>185804311</t>
  </si>
  <si>
    <t>Zalití rostlin vodou plochy záhonů jednotlivě do 20 m2</t>
  </si>
  <si>
    <t>2026542871</t>
  </si>
  <si>
    <t>" zeleň - 15 litrů/m2" (12,50+19,000)*15/1000</t>
  </si>
  <si>
    <t>18</t>
  </si>
  <si>
    <t>185804312</t>
  </si>
  <si>
    <t>Zalití rostlin vodou plochy záhonů jednotlivě přes 20 m2</t>
  </si>
  <si>
    <t>1349854381</t>
  </si>
  <si>
    <t>" zeleň - 15 litrů/m2" (P_Z-12,500-19,000)*15/1000</t>
  </si>
  <si>
    <t>19</t>
  </si>
  <si>
    <t>185851121</t>
  </si>
  <si>
    <t>Dovoz vody pro zálivku rostlin na vzdálenost do 1000 m</t>
  </si>
  <si>
    <t>-802594772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</si>
  <si>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</si>
  <si>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 zeleň" 0,473+2,251</t>
  </si>
  <si>
    <t>20</t>
  </si>
  <si>
    <t>185851129</t>
  </si>
  <si>
    <t>Dovoz vody pro zálivku rostlin Příplatek k ceně za každých dalších i započatých 1000 m</t>
  </si>
  <si>
    <t>-703423601</t>
  </si>
  <si>
    <t>" celková dovozová vzdálenost 5 km" 2,724*4</t>
  </si>
  <si>
    <t>Zakládání</t>
  </si>
  <si>
    <t>215901101</t>
  </si>
  <si>
    <t>Zhutnění podloží pod násypy z rostlé horniny tř. 1 až 4 z hornin soudružných do 92 % PS a nesoudržných sypkých relativní ulehlosti I(d) do 0,8</t>
  </si>
  <si>
    <t>1878055786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</si>
  <si>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Míru zhutnění podloží předepisuje projekt._x000D_
4. Množství jednotek se určí v m2 půdorysné plochy zhutněného podloží._x000D_
</t>
  </si>
  <si>
    <t>Komunikace pozemní</t>
  </si>
  <si>
    <t>22</t>
  </si>
  <si>
    <t>564851111</t>
  </si>
  <si>
    <t>Podklad ze štěrkodrti ŠD s rozprostřením a zhutněním, po zhutnění tl. 150 mm</t>
  </si>
  <si>
    <t>-911376330</t>
  </si>
  <si>
    <t>"C_113_1_technická_zpáva_strana_6.pdf</t>
  </si>
  <si>
    <t>23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</si>
  <si>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</si>
  <si>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</si>
  <si>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170865697</t>
  </si>
  <si>
    <t xml:space="preserve">Poznámka k souboru cen:_x000D_
1. V cenách jsou započteny i náklady na dodání hmot pro lože a na dodání téhož materiálu pro výplň spár a zhotovení šablon, popř. rámů._x000D_
2. V cenách nejsou započteny náklady na dodání mozaiky, které se oceňuje ve specifikaci; ztratné lze dohodnout ve výši 2 %._x000D_
3. Část lože přesahující tloušťku 40 mm se oceňuje cenami souboru cen 451 ..-9 Příplatek za každých dalších 10 mm tloušťky podkladu nebo lože._x000D_
</t>
  </si>
  <si>
    <t>" s dodávkou kostek" 220,750</t>
  </si>
  <si>
    <t>24</t>
  </si>
  <si>
    <t>58381005</t>
  </si>
  <si>
    <t>kostka dlažební mozaika žula 4/6 šedá</t>
  </si>
  <si>
    <t>300932830</t>
  </si>
  <si>
    <t>Poznámka k položce:_x000D_
- ztratné 2%</t>
  </si>
  <si>
    <t>220,75*1,02 'Přepočtené koeficientem množství</t>
  </si>
  <si>
    <t>Ostatní konstrukce a práce, bourání</t>
  </si>
  <si>
    <t>25</t>
  </si>
  <si>
    <t>919721123</t>
  </si>
  <si>
    <t>Geomříž pro stabilizaci podkladu tuhá dvouosá z polypropylenu, podélná pevnost v tahu 40 kN/m</t>
  </si>
  <si>
    <t>390252129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</si>
  <si>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</si>
  <si>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Mezisoučet " SKLADBA 5</t>
  </si>
  <si>
    <t>997</t>
  </si>
  <si>
    <t>Přesun sutě</t>
  </si>
  <si>
    <t>26</t>
  </si>
  <si>
    <t>997221551</t>
  </si>
  <si>
    <t>Vodorovná doprava suti bez naložení, ale se složením a s hrubým urovnáním ze sypkých materiálů, na vzdálenost do 1 km</t>
  </si>
  <si>
    <t>369105574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</si>
  <si>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</si>
  <si>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 podkladní kamenivo" 66,225</t>
  </si>
  <si>
    <t>27</t>
  </si>
  <si>
    <t>997221559</t>
  </si>
  <si>
    <t>Vodorovná doprava suti bez naložení, ale se složením a s hrubým urovnáním Příplatek k ceně za každý další i započatý 1 km přes 1 km</t>
  </si>
  <si>
    <t>1248992879</t>
  </si>
  <si>
    <t>"celková odvozová vzdálenost 20 km" 66,225*19</t>
  </si>
  <si>
    <t>28</t>
  </si>
  <si>
    <t>997221561</t>
  </si>
  <si>
    <t>Vodorovná doprava suti bez naložení, ale se složením a s hrubým urovnáním z kusových materiálů, na vzdálenost do 1 km</t>
  </si>
  <si>
    <t>1700729147</t>
  </si>
  <si>
    <t>" betonová zámková dlažba" 57,395</t>
  </si>
  <si>
    <t>29</t>
  </si>
  <si>
    <t>997221569</t>
  </si>
  <si>
    <t>331455815</t>
  </si>
  <si>
    <t>" celková odvozová vzdálenost 20 km" 57,395*19</t>
  </si>
  <si>
    <t>30</t>
  </si>
  <si>
    <t>997221611</t>
  </si>
  <si>
    <t>Nakládání na dopravní prostředky pro vodorovnou dopravu suti</t>
  </si>
  <si>
    <t>882061576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</si>
  <si>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</si>
  <si>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31</t>
  </si>
  <si>
    <t>997221815</t>
  </si>
  <si>
    <t>Poplatek za uložení stavebního odpadu na skládce (skládkovné) z prostého betonu zatříděného do Katalogu odpadů pod kódem 170 101</t>
  </si>
  <si>
    <t>-493134447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</si>
  <si>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</si>
  <si>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32</t>
  </si>
  <si>
    <t>997221855</t>
  </si>
  <si>
    <t>Poplatek za uložení stavebního odpadu na skládce (skládkovné) zeminy a kameniva zatříděného do Katalogu odpadů pod kódem 170 504</t>
  </si>
  <si>
    <t>-948619001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</si>
  <si>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</si>
  <si>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</si>
  <si>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</si>
  <si>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</si>
  <si>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</si>
  <si>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-1115101889</t>
  </si>
  <si>
    <t>SO431 - SO 431 - Úprava a doplnění veřejného osvětlení (neuznatelné náklady)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</si>
  <si>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</si>
  <si>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</si>
  <si>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</si>
  <si>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</si>
  <si>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</si>
  <si>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</si>
  <si>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560221</t>
  </si>
  <si>
    <t>stožár osvětlov bezpatic UZM9-159/108/89Z žárZn</t>
  </si>
  <si>
    <t>ks</t>
  </si>
  <si>
    <t>256</t>
  </si>
  <si>
    <t>64</t>
  </si>
  <si>
    <t>-1703832060</t>
  </si>
  <si>
    <t>574361</t>
  </si>
  <si>
    <t>výložník osvětlov obloukový UZB1-1500Z žárZn</t>
  </si>
  <si>
    <t>806279115</t>
  </si>
  <si>
    <t>530201</t>
  </si>
  <si>
    <t>svítidlo uliční LED 140W</t>
  </si>
  <si>
    <t>-1596162773</t>
  </si>
  <si>
    <t>152211</t>
  </si>
  <si>
    <t>kabel 1kV AYKY 4x25</t>
  </si>
  <si>
    <t>m</t>
  </si>
  <si>
    <t>-1441654120</t>
  </si>
  <si>
    <t>295011</t>
  </si>
  <si>
    <t>vedení FeZn pr.10mm(0,63kg/m)</t>
  </si>
  <si>
    <t>-707398878</t>
  </si>
  <si>
    <t>127</t>
  </si>
  <si>
    <t>smršťovací trubice RPK 50/16</t>
  </si>
  <si>
    <t>-1351989730</t>
  </si>
  <si>
    <t>579208</t>
  </si>
  <si>
    <t>stožárová výzbroj SV 9.35.4 odbočná/TNC  1xRSP4</t>
  </si>
  <si>
    <t>-2114964395</t>
  </si>
  <si>
    <t>432013</t>
  </si>
  <si>
    <t>pojistková vložka T/4,0A keramická 5x20mm</t>
  </si>
  <si>
    <t>597859323</t>
  </si>
  <si>
    <t>Poznámka k položce:_x000D_
součet</t>
  </si>
  <si>
    <t>46456</t>
  </si>
  <si>
    <t>stožárové pouzdro plast SP315/1500</t>
  </si>
  <si>
    <t>101432819</t>
  </si>
  <si>
    <t>210101201</t>
  </si>
  <si>
    <t>spojka 1kV smršťovací do 5x25</t>
  </si>
  <si>
    <t>-1116131870</t>
  </si>
  <si>
    <t>Poznámka k položce:_x000D_
součet; součet</t>
  </si>
  <si>
    <t>210202103</t>
  </si>
  <si>
    <t>svítidlo výbojkové venkovní na výložník</t>
  </si>
  <si>
    <t>291966420</t>
  </si>
  <si>
    <t>210204011</t>
  </si>
  <si>
    <t>stožár osvětlovací ocelový do 12m</t>
  </si>
  <si>
    <t>-1046574441</t>
  </si>
  <si>
    <t>210204103</t>
  </si>
  <si>
    <t>výložník na stožár 1-ramenný do 35kg</t>
  </si>
  <si>
    <t>166607808</t>
  </si>
  <si>
    <t>210204201</t>
  </si>
  <si>
    <t>elektrovýzbroj stožárů pro 1 okruh</t>
  </si>
  <si>
    <t>-1204818954</t>
  </si>
  <si>
    <t>210220022</t>
  </si>
  <si>
    <t>uzemňov.vedení v zemi úplná mtž FeZn pr.8-10mm</t>
  </si>
  <si>
    <t>487192141</t>
  </si>
  <si>
    <t>210220446</t>
  </si>
  <si>
    <t>ochrana zemní svorky smršťovací trubicí 50/16mm</t>
  </si>
  <si>
    <t>2017585453</t>
  </si>
  <si>
    <t>210901082</t>
  </si>
  <si>
    <t>kabel Al(-1kV AYKY)pevně uložený do 3x35/4x25/5x16</t>
  </si>
  <si>
    <t>307571949</t>
  </si>
  <si>
    <t>218009001</t>
  </si>
  <si>
    <t>poplatek za recyklaci svítidla</t>
  </si>
  <si>
    <t>763610559</t>
  </si>
  <si>
    <t>219000232</t>
  </si>
  <si>
    <t>montážní plošina do 25m</t>
  </si>
  <si>
    <t>720773851</t>
  </si>
  <si>
    <t>MD</t>
  </si>
  <si>
    <t>Mimostaveništní doprava</t>
  </si>
  <si>
    <t>%</t>
  </si>
  <si>
    <t>1869436148</t>
  </si>
  <si>
    <t>PD</t>
  </si>
  <si>
    <t>Přesun dodávek</t>
  </si>
  <si>
    <t>-1300833415</t>
  </si>
  <si>
    <t>PPV</t>
  </si>
  <si>
    <t>Podíl přidružených výkonů</t>
  </si>
  <si>
    <t>2108281873</t>
  </si>
  <si>
    <t>ZV</t>
  </si>
  <si>
    <t>Zednické výpomoci</t>
  </si>
  <si>
    <t>-1880385349</t>
  </si>
  <si>
    <t>46-M</t>
  </si>
  <si>
    <t>Zemní práce při extr.mont.pracích</t>
  </si>
  <si>
    <t>46112</t>
  </si>
  <si>
    <t>štěrkopísek 0-16mm</t>
  </si>
  <si>
    <t>1077175604</t>
  </si>
  <si>
    <t>46114</t>
  </si>
  <si>
    <t>písek kopaný 0-2mm</t>
  </si>
  <si>
    <t>-690036736</t>
  </si>
  <si>
    <t>46361</t>
  </si>
  <si>
    <t>krycí deska plastová 50/15/1,2cm</t>
  </si>
  <si>
    <t>359282731</t>
  </si>
  <si>
    <t>46363</t>
  </si>
  <si>
    <t>krycí deska plastová 50/30/1,2cm</t>
  </si>
  <si>
    <t>1646669598</t>
  </si>
  <si>
    <t>46383</t>
  </si>
  <si>
    <t>výstražná fólie šířka 0,34m</t>
  </si>
  <si>
    <t>1517700358</t>
  </si>
  <si>
    <t>1187493534</t>
  </si>
  <si>
    <t>46515</t>
  </si>
  <si>
    <t>roura korugovaná KOPODUR KD09110 pr.110/94mm</t>
  </si>
  <si>
    <t>1428348768</t>
  </si>
  <si>
    <t>46525</t>
  </si>
  <si>
    <t>/roura korugovaná 09110/ spojka 02110</t>
  </si>
  <si>
    <t>-619874063</t>
  </si>
  <si>
    <t>460050703</t>
  </si>
  <si>
    <t>výkop jámy do 2m3 pro stožár VO ruční tz.3/ko1.2</t>
  </si>
  <si>
    <t>243592429</t>
  </si>
  <si>
    <t>460100003</t>
  </si>
  <si>
    <t>pouzdrový základ VO mimo trasu kabelu pr.0,3/1,5m</t>
  </si>
  <si>
    <t>-283403687</t>
  </si>
  <si>
    <t>34</t>
  </si>
  <si>
    <t>460200133</t>
  </si>
  <si>
    <t>výkop kabel.rýhy šířka 35/hloubka 50cm tz.3/ko1.2</t>
  </si>
  <si>
    <t>1350363049</t>
  </si>
  <si>
    <t>35</t>
  </si>
  <si>
    <t>460230003</t>
  </si>
  <si>
    <t>jáma pro spojku kabelu do 10kV tř.zeminy 3/ko1.2</t>
  </si>
  <si>
    <t>1086274182</t>
  </si>
  <si>
    <t>36</t>
  </si>
  <si>
    <t>460420488</t>
  </si>
  <si>
    <t>kabel.lože písek 2x10-15cm plastdesky50/30 na30cm</t>
  </si>
  <si>
    <t>1786808625</t>
  </si>
  <si>
    <t>37</t>
  </si>
  <si>
    <t>460490012</t>
  </si>
  <si>
    <t>výstražná fólie šířka nad 30cm</t>
  </si>
  <si>
    <t>1041704685</t>
  </si>
  <si>
    <t>38</t>
  </si>
  <si>
    <t>460490051</t>
  </si>
  <si>
    <t>oddělení a krytí spojky do 6kV</t>
  </si>
  <si>
    <t>-437995725</t>
  </si>
  <si>
    <t>39</t>
  </si>
  <si>
    <t>460600001</t>
  </si>
  <si>
    <t>odvoz zeminy do 10km vč.poplatku za skládku</t>
  </si>
  <si>
    <t>1115917114</t>
  </si>
  <si>
    <t>40</t>
  </si>
  <si>
    <t>-915279136</t>
  </si>
  <si>
    <t>41</t>
  </si>
  <si>
    <t>-421669939</t>
  </si>
  <si>
    <t>42</t>
  </si>
  <si>
    <t>460620013</t>
  </si>
  <si>
    <t>provizorní úprava terénu třída zeminy 3</t>
  </si>
  <si>
    <t>1861426446</t>
  </si>
  <si>
    <t>43</t>
  </si>
  <si>
    <t>460650015</t>
  </si>
  <si>
    <t>podklad nebo zához štěrkopískem</t>
  </si>
  <si>
    <t>1396198205</t>
  </si>
  <si>
    <t>44</t>
  </si>
  <si>
    <t>1442052842</t>
  </si>
  <si>
    <t>45</t>
  </si>
  <si>
    <t>181006412</t>
  </si>
  <si>
    <t>46</t>
  </si>
  <si>
    <t>-1066299621</t>
  </si>
  <si>
    <t>47</t>
  </si>
  <si>
    <t>1610791012</t>
  </si>
  <si>
    <t>VON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</si>
  <si>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</si>
  <si>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</si>
  <si>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</si>
  <si>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</si>
  <si>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</si>
  <si>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</si>
  <si>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</si>
  <si>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</si>
  <si>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</si>
  <si>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</si>
  <si>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 při provádění zemních prací s ohledem na únosnost aktivní zóny pro dotčené stavební objekty SO 111, 112 a 113 - prohlídka za účasti oprávněného geologa, posouzení stavu a vypracování návrhu případného řešení.</t>
  </si>
  <si>
    <t>Kč</t>
  </si>
  <si>
    <t>1024</t>
  </si>
  <si>
    <t>-1226733636</t>
  </si>
  <si>
    <t>011314000</t>
  </si>
  <si>
    <t>Archeologický dohled při provádění zemních prací (bez archeologického průzkumu) SO 111, 112 a 113</t>
  </si>
  <si>
    <t>-2105606082</t>
  </si>
  <si>
    <t>012303000</t>
  </si>
  <si>
    <t>Geodetické práce po výstavbě - vypracování geometrického plánu po jednotlivých SO v rozsahu potřebném pro úspěšné provedení vkladu do katastru nemovitostí (1x elektronicky v obvyklách formátech jako je dwg., pdf. apod.) a 4x v tištěné podobě</t>
  </si>
  <si>
    <t>1273421187</t>
  </si>
  <si>
    <t>013244000</t>
  </si>
  <si>
    <t>Dokumentace pro provádění stavby - dílenská a výrobní dokumentace stavebních detailů či samostatných výrobků v textové i výkresové podobě</t>
  </si>
  <si>
    <t>-1207569341</t>
  </si>
  <si>
    <t>013254000</t>
  </si>
  <si>
    <t>Dokumentace skutečného provedení stavby s vyznačením případných změn oproti schválené projektové dokumentaci (výkresová i textová část PD) - 1x v elektronické podobě v obvyklých formátech např. dwg., pdf. apod. a 4x v tištěné podobě</t>
  </si>
  <si>
    <t>-385487298</t>
  </si>
  <si>
    <t>VRN3</t>
  </si>
  <si>
    <t>Zařízení staveniště</t>
  </si>
  <si>
    <t>032103000</t>
  </si>
  <si>
    <t>Náklady na stavební buňky zařízení staveniště (ZS) a to po celou dobu provádění prací všech stavebních objektů (kancelářská buňka, šatní buňka, skladovací buňka, chemická toaleta apod.) v rozsahu potřeb zhotovitele. Součástí jsou i náklady likvidaci areálu ZS po ukončení stavby a uvedení dotčených pozemků do pokud možno původního stavu.</t>
  </si>
  <si>
    <t>351872929</t>
  </si>
  <si>
    <t>032603000</t>
  </si>
  <si>
    <t>Mycí centrum pro zajištění očištění vyjíždějících nákladních automobilů ze staveniště včetně skrápění prašných materiálů na korbě automobilu po celou dobu výstavby v rozsahu podmínek vydaných dotčenými orgány státní správy.</t>
  </si>
  <si>
    <t>1391251824</t>
  </si>
  <si>
    <t>032903000</t>
  </si>
  <si>
    <t>Náklady na provoz a údržbu vybavení staveniště po celou dobu provádění stavby (potřebné energie a média ZS, náklady na zajištění požadované bezpečnosti a hygieny v areálu ZS) apod.</t>
  </si>
  <si>
    <t>454418845</t>
  </si>
  <si>
    <t>034103000</t>
  </si>
  <si>
    <t>Oplocení staveniště mobilním drátoocelovým neprůhledným rámovým oplocením na podstavcích vždy v rozsahu jednotlivé etapy stavby včetně potřebných vjezdových bran.</t>
  </si>
  <si>
    <t>-1695317274</t>
  </si>
  <si>
    <t>034503000</t>
  </si>
  <si>
    <t>Informační tabule na staveništi pro jednotlivé etapy provádění prací s uvedeným základních nezbytných údajů a stavbě, objednateli, zhotoviteli, projektantovi a TDS</t>
  </si>
  <si>
    <t>-127949259</t>
  </si>
  <si>
    <t>VRN4</t>
  </si>
  <si>
    <t>Inženýrská činnost</t>
  </si>
  <si>
    <t>042503000</t>
  </si>
  <si>
    <t>Plán BOZP na staveništi</t>
  </si>
  <si>
    <t>-1481703772</t>
  </si>
  <si>
    <t>042603000</t>
  </si>
  <si>
    <t>Plán zkoušek - kontrolní zkušební plány (KZP) a technologické postupy (TP) pro jednotlivé stavební objekty (etapy stavby).</t>
  </si>
  <si>
    <t>-735034423</t>
  </si>
  <si>
    <t>042703000</t>
  </si>
  <si>
    <t>Technické požadavky na výrobky - vzorkování použitých stěžejních materiálů v rozsahu a formátech dle požadavku objednatele (např.: dlažby, obruby, mobiliář apod.)</t>
  </si>
  <si>
    <t>1845372603</t>
  </si>
  <si>
    <t>043154000</t>
  </si>
  <si>
    <t>Zkoušky hutnicí násypu vyměněné aktivní zóny pro dotčené stavební objekty SO 111, 112 a 113</t>
  </si>
  <si>
    <t>-884563851</t>
  </si>
  <si>
    <t>045303000</t>
  </si>
  <si>
    <t>Koordinační činnost zhotovitele v rámci realizace SO 111, 112 a 113 včetně koordinace s ostatními investičními akcemi v dotčené lokalitě</t>
  </si>
  <si>
    <t>-1932032700</t>
  </si>
  <si>
    <t>VRN7</t>
  </si>
  <si>
    <t>Provozní vlivy</t>
  </si>
  <si>
    <t>072103001</t>
  </si>
  <si>
    <t>Projednání DIO a zajištění DIR komunikace II.a III. třídy (včetně zajištění vydání kladného stanoviska dotčených orgánů státní správy)</t>
  </si>
  <si>
    <t>-974343114</t>
  </si>
  <si>
    <t>SEZNAM FIGUR</t>
  </si>
  <si>
    <t>Výměra</t>
  </si>
  <si>
    <t xml:space="preserve"> SO113</t>
  </si>
  <si>
    <t>DREN</t>
  </si>
  <si>
    <t>Drenáž DN 150</t>
  </si>
  <si>
    <t>16,020+2,060</t>
  </si>
  <si>
    <t>KAN_UV</t>
  </si>
  <si>
    <t>Napojení nových UV PVC DN 200</t>
  </si>
  <si>
    <t>1,250+1,590</t>
  </si>
  <si>
    <t>KO_P_130x200</t>
  </si>
  <si>
    <t>Kamenný obrubník parkový (krajník) 130x200 mm</t>
  </si>
  <si>
    <t>1,630+1,650+13,170+16,080+8,540+2,310+12,230+23,420+29,520+31,130+5,840+3,040+14,740+0,680+11,290</t>
  </si>
  <si>
    <t>KO_S_200x250</t>
  </si>
  <si>
    <t>Kamenný obrubník silniční 200x250 mm</t>
  </si>
  <si>
    <t>13,650+11,530</t>
  </si>
  <si>
    <t>LINIO_ODV</t>
  </si>
  <si>
    <t>Liniové odvodnění polymerbetonovým žlabem</t>
  </si>
  <si>
    <t>16,230+8,490</t>
  </si>
  <si>
    <t>P_K</t>
  </si>
  <si>
    <t>Plocha z kačírku</t>
  </si>
  <si>
    <t>1,070</t>
  </si>
  <si>
    <t>181,550</t>
  </si>
  <si>
    <t>Použití figury:</t>
  </si>
  <si>
    <t>Nakládání výkopku z hornin tř. 1 až 4 do 100 m3</t>
  </si>
  <si>
    <t>Uložení a hrubé rozhrnutí výkopku bez zhutnění v rovině a ve svahu do 1:5</t>
  </si>
  <si>
    <t>Plošná úprava terénu do 500 m2 zemina tř 1 až 4 nerovnosti do 100 mm v rovinně a svahu do 1:5</t>
  </si>
  <si>
    <t>Rozprostření ornice tl vrstvy do 200 mm pl do 500 m2 v rovině nebo ve svahu do 1:5</t>
  </si>
  <si>
    <t>Založení parterového trávníku výsevem plochy do 1000 m2 v rovině a ve svahu do 1:5</t>
  </si>
  <si>
    <t>Obdělání půdy hrabáním v rovině a svahu do 1:5</t>
  </si>
  <si>
    <t>Obdělání půdy válením v rovině a svahu do 1:5</t>
  </si>
  <si>
    <t>Chemické odplevelení před založením kultury nad 20 m2 postřikem na široko v rovině a svahu do 1:5</t>
  </si>
  <si>
    <t>Ošetření trávníku shrabáním v rovině a svahu do 1:5</t>
  </si>
  <si>
    <t>Zalití rostlin vodou plocha přes 20 m2</t>
  </si>
  <si>
    <t>P1</t>
  </si>
  <si>
    <t>SKLADBA 1 - asfaltová vozovka</t>
  </si>
  <si>
    <t>58,080</t>
  </si>
  <si>
    <t>P1a</t>
  </si>
  <si>
    <t>SKLADBA 1 - asfaltová vozovka (napojení přes odskoky)</t>
  </si>
  <si>
    <t>3,690+3,070</t>
  </si>
  <si>
    <t>P3</t>
  </si>
  <si>
    <t>SKLADBA 3 - kamenná dlažba (vjezd)</t>
  </si>
  <si>
    <t>48,640</t>
  </si>
  <si>
    <t>P3a</t>
  </si>
  <si>
    <t>SKLADBA 3 - hmatná dlažba (umělá vodící linie)</t>
  </si>
  <si>
    <t>2,900+4,700</t>
  </si>
  <si>
    <t>P3b</t>
  </si>
  <si>
    <t>SKLADBA 3 - hmatná dlažba (umělý kámen)</t>
  </si>
  <si>
    <t>2,340</t>
  </si>
  <si>
    <t>P3c</t>
  </si>
  <si>
    <t>SKLADBA 3 - hmatná dlažba (hladké kamenné desky)</t>
  </si>
  <si>
    <t>1,460</t>
  </si>
  <si>
    <t>P5</t>
  </si>
  <si>
    <t>SKLADBA 5 - kamenná dlažba (chodníková plocha)</t>
  </si>
  <si>
    <t>1565,220</t>
  </si>
  <si>
    <t>P5a</t>
  </si>
  <si>
    <t>SKLADBA 5a - chodníková plocha (napojení na stáv.stav - předláždění)</t>
  </si>
  <si>
    <t>8,500</t>
  </si>
  <si>
    <t>P5b</t>
  </si>
  <si>
    <t>SKLADBA 5 - hmatná dlažba (umělý kámen)</t>
  </si>
  <si>
    <t>33,560+2,060</t>
  </si>
  <si>
    <t>P5c</t>
  </si>
  <si>
    <t>SKLADBA 5 - hmatná dlažba (hladké kamenné desky)</t>
  </si>
  <si>
    <t>22,060+0,210+1,040</t>
  </si>
  <si>
    <t>P5d</t>
  </si>
  <si>
    <t>SKLADBA 5 - hmatná dlažba (umělá vodící linie)</t>
  </si>
  <si>
    <t>0,990</t>
  </si>
  <si>
    <t>PALISADA</t>
  </si>
  <si>
    <t>Kamenné palisády do výšky 60 cm</t>
  </si>
  <si>
    <t>2,880+2,830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</si>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</sst>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7" fillId="0" borderId="0" applyNumberFormat="0" applyFill="0" applyBorder="0" applyAlignment="0" applyProtection="0"/>
    <xf numFmtId="0" fontId="49" fillId="0" borderId="1" applyAlignment="0">
      <alignment vertical="top" wrapText="1"/>
      <protection locked="0"/>
    </xf>
  </cellStyleXfs>
  <cellXfs count="4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0" fillId="0" borderId="1" xfId="2" applyFont="1" applyAlignment="1">
      <alignment vertical="top"/>
      <protection locked="0"/>
    </xf>
    <xf numFmtId="0" fontId="49" fillId="0" borderId="1" xfId="2" applyAlignment="1">
      <alignment vertical="top"/>
      <protection locked="0"/>
    </xf>
    <xf numFmtId="0" fontId="51" fillId="0" borderId="1" xfId="2" applyFont="1" applyAlignment="1">
      <alignment horizontal="justify" vertical="top"/>
      <protection locked="0"/>
    </xf>
    <xf numFmtId="0" fontId="51" fillId="0" borderId="1" xfId="2" applyFont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 2" xfId="2" xr:uid="{CCB9860A-F0D0-4E92-96FA-AA2175C3808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25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98"/>
      <c r="AS2" s="398"/>
      <c r="AT2" s="398"/>
      <c r="AU2" s="398"/>
      <c r="AV2" s="398"/>
      <c r="AW2" s="398"/>
      <c r="AX2" s="398"/>
      <c r="AY2" s="398"/>
      <c r="AZ2" s="398"/>
      <c r="BA2" s="398"/>
      <c r="BB2" s="398"/>
      <c r="BC2" s="398"/>
      <c r="BD2" s="398"/>
      <c r="BE2" s="398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2" t="s">
        <v>14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4"/>
      <c r="AQ5" s="24"/>
      <c r="AR5" s="22"/>
      <c r="BE5" s="359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4" t="s">
        <v>17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4"/>
      <c r="AQ6" s="24"/>
      <c r="AR6" s="22"/>
      <c r="BE6" s="36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60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60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60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60"/>
      <c r="BS10" s="19" t="s">
        <v>6</v>
      </c>
    </row>
    <row r="11" spans="1:74" s="1" customFormat="1" ht="18.45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60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0"/>
      <c r="BS12" s="19" t="s">
        <v>6</v>
      </c>
    </row>
    <row r="13" spans="1:74" s="1" customFormat="1" ht="12" customHeight="1">
      <c r="B13" s="23"/>
      <c r="C13" s="24"/>
      <c r="D13" s="31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36</v>
      </c>
      <c r="AO13" s="24"/>
      <c r="AP13" s="24"/>
      <c r="AQ13" s="24"/>
      <c r="AR13" s="22"/>
      <c r="BE13" s="360"/>
      <c r="BS13" s="19" t="s">
        <v>6</v>
      </c>
    </row>
    <row r="14" spans="1:74" ht="13.2">
      <c r="B14" s="23"/>
      <c r="C14" s="24"/>
      <c r="D14" s="24"/>
      <c r="E14" s="365" t="s">
        <v>36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1" t="s">
        <v>34</v>
      </c>
      <c r="AL14" s="24"/>
      <c r="AM14" s="24"/>
      <c r="AN14" s="34" t="s">
        <v>36</v>
      </c>
      <c r="AO14" s="24"/>
      <c r="AP14" s="24"/>
      <c r="AQ14" s="24"/>
      <c r="AR14" s="22"/>
      <c r="BE14" s="360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0"/>
      <c r="BS15" s="19" t="s">
        <v>4</v>
      </c>
    </row>
    <row r="16" spans="1:74" s="1" customFormat="1" ht="12" customHeight="1">
      <c r="B16" s="23"/>
      <c r="C16" s="24"/>
      <c r="D16" s="31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60"/>
      <c r="BS16" s="19" t="s">
        <v>38</v>
      </c>
    </row>
    <row r="17" spans="1:71" s="1" customFormat="1" ht="18.45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60"/>
      <c r="BS17" s="19" t="s">
        <v>38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0"/>
      <c r="BS18" s="19" t="s">
        <v>40</v>
      </c>
    </row>
    <row r="19" spans="1:71" s="1" customFormat="1" ht="12" customHeight="1">
      <c r="B19" s="23"/>
      <c r="C19" s="24"/>
      <c r="D19" s="31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42</v>
      </c>
      <c r="AO19" s="24"/>
      <c r="AP19" s="24"/>
      <c r="AQ19" s="24"/>
      <c r="AR19" s="22"/>
      <c r="BE19" s="360"/>
      <c r="BS19" s="19" t="s">
        <v>43</v>
      </c>
    </row>
    <row r="20" spans="1:71" s="1" customFormat="1" ht="18.45" customHeight="1">
      <c r="B20" s="23"/>
      <c r="C20" s="24"/>
      <c r="D20" s="24"/>
      <c r="E20" s="29" t="s">
        <v>44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60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0"/>
    </row>
    <row r="22" spans="1:71" s="1" customFormat="1" ht="12" customHeight="1">
      <c r="B22" s="23"/>
      <c r="C22" s="24"/>
      <c r="D22" s="31" t="s">
        <v>45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0"/>
    </row>
    <row r="23" spans="1:71" s="1" customFormat="1" ht="47.25" customHeight="1">
      <c r="B23" s="23"/>
      <c r="C23" s="24"/>
      <c r="D23" s="24"/>
      <c r="E23" s="367" t="s">
        <v>46</v>
      </c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  <c r="AI23" s="367"/>
      <c r="AJ23" s="367"/>
      <c r="AK23" s="367"/>
      <c r="AL23" s="367"/>
      <c r="AM23" s="367"/>
      <c r="AN23" s="367"/>
      <c r="AO23" s="24"/>
      <c r="AP23" s="24"/>
      <c r="AQ23" s="24"/>
      <c r="AR23" s="22"/>
      <c r="BE23" s="360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0"/>
    </row>
    <row r="25" spans="1:71" s="1" customFormat="1" ht="6.9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60"/>
    </row>
    <row r="26" spans="1:71" s="2" customFormat="1" ht="25.95" customHeight="1">
      <c r="A26" s="37"/>
      <c r="B26" s="38"/>
      <c r="C26" s="39"/>
      <c r="D26" s="40" t="s">
        <v>47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68">
        <f>ROUND(AG54,0)</f>
        <v>0</v>
      </c>
      <c r="AL26" s="369"/>
      <c r="AM26" s="369"/>
      <c r="AN26" s="369"/>
      <c r="AO26" s="369"/>
      <c r="AP26" s="39"/>
      <c r="AQ26" s="39"/>
      <c r="AR26" s="42"/>
      <c r="BE26" s="360"/>
    </row>
    <row r="27" spans="1:71" s="2" customFormat="1" ht="6.9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0"/>
    </row>
    <row r="28" spans="1:71" s="2" customFormat="1" ht="13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0" t="s">
        <v>48</v>
      </c>
      <c r="M28" s="370"/>
      <c r="N28" s="370"/>
      <c r="O28" s="370"/>
      <c r="P28" s="370"/>
      <c r="Q28" s="39"/>
      <c r="R28" s="39"/>
      <c r="S28" s="39"/>
      <c r="T28" s="39"/>
      <c r="U28" s="39"/>
      <c r="V28" s="39"/>
      <c r="W28" s="370" t="s">
        <v>49</v>
      </c>
      <c r="X28" s="370"/>
      <c r="Y28" s="370"/>
      <c r="Z28" s="370"/>
      <c r="AA28" s="370"/>
      <c r="AB28" s="370"/>
      <c r="AC28" s="370"/>
      <c r="AD28" s="370"/>
      <c r="AE28" s="370"/>
      <c r="AF28" s="39"/>
      <c r="AG28" s="39"/>
      <c r="AH28" s="39"/>
      <c r="AI28" s="39"/>
      <c r="AJ28" s="39"/>
      <c r="AK28" s="370" t="s">
        <v>50</v>
      </c>
      <c r="AL28" s="370"/>
      <c r="AM28" s="370"/>
      <c r="AN28" s="370"/>
      <c r="AO28" s="370"/>
      <c r="AP28" s="39"/>
      <c r="AQ28" s="39"/>
      <c r="AR28" s="42"/>
      <c r="BE28" s="360"/>
    </row>
    <row r="29" spans="1:71" s="3" customFormat="1" ht="14.4" customHeight="1">
      <c r="B29" s="43"/>
      <c r="C29" s="44"/>
      <c r="D29" s="31" t="s">
        <v>51</v>
      </c>
      <c r="E29" s="44"/>
      <c r="F29" s="31" t="s">
        <v>52</v>
      </c>
      <c r="G29" s="44"/>
      <c r="H29" s="44"/>
      <c r="I29" s="44"/>
      <c r="J29" s="44"/>
      <c r="K29" s="44"/>
      <c r="L29" s="373">
        <v>0.21</v>
      </c>
      <c r="M29" s="372"/>
      <c r="N29" s="372"/>
      <c r="O29" s="372"/>
      <c r="P29" s="372"/>
      <c r="Q29" s="44"/>
      <c r="R29" s="44"/>
      <c r="S29" s="44"/>
      <c r="T29" s="44"/>
      <c r="U29" s="44"/>
      <c r="V29" s="44"/>
      <c r="W29" s="371">
        <f>ROUND(AZ54, 0)</f>
        <v>0</v>
      </c>
      <c r="X29" s="372"/>
      <c r="Y29" s="372"/>
      <c r="Z29" s="372"/>
      <c r="AA29" s="372"/>
      <c r="AB29" s="372"/>
      <c r="AC29" s="372"/>
      <c r="AD29" s="372"/>
      <c r="AE29" s="372"/>
      <c r="AF29" s="44"/>
      <c r="AG29" s="44"/>
      <c r="AH29" s="44"/>
      <c r="AI29" s="44"/>
      <c r="AJ29" s="44"/>
      <c r="AK29" s="371">
        <f>ROUND(AV54, 0)</f>
        <v>0</v>
      </c>
      <c r="AL29" s="372"/>
      <c r="AM29" s="372"/>
      <c r="AN29" s="372"/>
      <c r="AO29" s="372"/>
      <c r="AP29" s="44"/>
      <c r="AQ29" s="44"/>
      <c r="AR29" s="45"/>
      <c r="BE29" s="361"/>
    </row>
    <row r="30" spans="1:71" s="3" customFormat="1" ht="14.4" customHeight="1">
      <c r="B30" s="43"/>
      <c r="C30" s="44"/>
      <c r="D30" s="44"/>
      <c r="E30" s="44"/>
      <c r="F30" s="31" t="s">
        <v>53</v>
      </c>
      <c r="G30" s="44"/>
      <c r="H30" s="44"/>
      <c r="I30" s="44"/>
      <c r="J30" s="44"/>
      <c r="K30" s="44"/>
      <c r="L30" s="373">
        <v>0.15</v>
      </c>
      <c r="M30" s="372"/>
      <c r="N30" s="372"/>
      <c r="O30" s="372"/>
      <c r="P30" s="372"/>
      <c r="Q30" s="44"/>
      <c r="R30" s="44"/>
      <c r="S30" s="44"/>
      <c r="T30" s="44"/>
      <c r="U30" s="44"/>
      <c r="V30" s="44"/>
      <c r="W30" s="371">
        <f>ROUND(BA54, 0)</f>
        <v>0</v>
      </c>
      <c r="X30" s="372"/>
      <c r="Y30" s="372"/>
      <c r="Z30" s="372"/>
      <c r="AA30" s="372"/>
      <c r="AB30" s="372"/>
      <c r="AC30" s="372"/>
      <c r="AD30" s="372"/>
      <c r="AE30" s="372"/>
      <c r="AF30" s="44"/>
      <c r="AG30" s="44"/>
      <c r="AH30" s="44"/>
      <c r="AI30" s="44"/>
      <c r="AJ30" s="44"/>
      <c r="AK30" s="371">
        <f>ROUND(AW54, 0)</f>
        <v>0</v>
      </c>
      <c r="AL30" s="372"/>
      <c r="AM30" s="372"/>
      <c r="AN30" s="372"/>
      <c r="AO30" s="372"/>
      <c r="AP30" s="44"/>
      <c r="AQ30" s="44"/>
      <c r="AR30" s="45"/>
      <c r="BE30" s="361"/>
    </row>
    <row r="31" spans="1:71" s="3" customFormat="1" ht="14.4" hidden="1" customHeight="1">
      <c r="B31" s="43"/>
      <c r="C31" s="44"/>
      <c r="D31" s="44"/>
      <c r="E31" s="44"/>
      <c r="F31" s="31" t="s">
        <v>54</v>
      </c>
      <c r="G31" s="44"/>
      <c r="H31" s="44"/>
      <c r="I31" s="44"/>
      <c r="J31" s="44"/>
      <c r="K31" s="44"/>
      <c r="L31" s="373">
        <v>0.21</v>
      </c>
      <c r="M31" s="372"/>
      <c r="N31" s="372"/>
      <c r="O31" s="372"/>
      <c r="P31" s="372"/>
      <c r="Q31" s="44"/>
      <c r="R31" s="44"/>
      <c r="S31" s="44"/>
      <c r="T31" s="44"/>
      <c r="U31" s="44"/>
      <c r="V31" s="44"/>
      <c r="W31" s="371">
        <f>ROUND(BB54, 0)</f>
        <v>0</v>
      </c>
      <c r="X31" s="372"/>
      <c r="Y31" s="372"/>
      <c r="Z31" s="372"/>
      <c r="AA31" s="372"/>
      <c r="AB31" s="372"/>
      <c r="AC31" s="372"/>
      <c r="AD31" s="372"/>
      <c r="AE31" s="372"/>
      <c r="AF31" s="44"/>
      <c r="AG31" s="44"/>
      <c r="AH31" s="44"/>
      <c r="AI31" s="44"/>
      <c r="AJ31" s="44"/>
      <c r="AK31" s="371">
        <v>0</v>
      </c>
      <c r="AL31" s="372"/>
      <c r="AM31" s="372"/>
      <c r="AN31" s="372"/>
      <c r="AO31" s="372"/>
      <c r="AP31" s="44"/>
      <c r="AQ31" s="44"/>
      <c r="AR31" s="45"/>
      <c r="BE31" s="361"/>
    </row>
    <row r="32" spans="1:71" s="3" customFormat="1" ht="14.4" hidden="1" customHeight="1">
      <c r="B32" s="43"/>
      <c r="C32" s="44"/>
      <c r="D32" s="44"/>
      <c r="E32" s="44"/>
      <c r="F32" s="31" t="s">
        <v>55</v>
      </c>
      <c r="G32" s="44"/>
      <c r="H32" s="44"/>
      <c r="I32" s="44"/>
      <c r="J32" s="44"/>
      <c r="K32" s="44"/>
      <c r="L32" s="373">
        <v>0.15</v>
      </c>
      <c r="M32" s="372"/>
      <c r="N32" s="372"/>
      <c r="O32" s="372"/>
      <c r="P32" s="372"/>
      <c r="Q32" s="44"/>
      <c r="R32" s="44"/>
      <c r="S32" s="44"/>
      <c r="T32" s="44"/>
      <c r="U32" s="44"/>
      <c r="V32" s="44"/>
      <c r="W32" s="371">
        <f>ROUND(BC54, 0)</f>
        <v>0</v>
      </c>
      <c r="X32" s="372"/>
      <c r="Y32" s="372"/>
      <c r="Z32" s="372"/>
      <c r="AA32" s="372"/>
      <c r="AB32" s="372"/>
      <c r="AC32" s="372"/>
      <c r="AD32" s="372"/>
      <c r="AE32" s="372"/>
      <c r="AF32" s="44"/>
      <c r="AG32" s="44"/>
      <c r="AH32" s="44"/>
      <c r="AI32" s="44"/>
      <c r="AJ32" s="44"/>
      <c r="AK32" s="371">
        <v>0</v>
      </c>
      <c r="AL32" s="372"/>
      <c r="AM32" s="372"/>
      <c r="AN32" s="372"/>
      <c r="AO32" s="372"/>
      <c r="AP32" s="44"/>
      <c r="AQ32" s="44"/>
      <c r="AR32" s="45"/>
      <c r="BE32" s="361"/>
    </row>
    <row r="33" spans="1:57" s="3" customFormat="1" ht="14.4" hidden="1" customHeight="1">
      <c r="B33" s="43"/>
      <c r="C33" s="44"/>
      <c r="D33" s="44"/>
      <c r="E33" s="44"/>
      <c r="F33" s="31" t="s">
        <v>56</v>
      </c>
      <c r="G33" s="44"/>
      <c r="H33" s="44"/>
      <c r="I33" s="44"/>
      <c r="J33" s="44"/>
      <c r="K33" s="44"/>
      <c r="L33" s="373">
        <v>0</v>
      </c>
      <c r="M33" s="372"/>
      <c r="N33" s="372"/>
      <c r="O33" s="372"/>
      <c r="P33" s="372"/>
      <c r="Q33" s="44"/>
      <c r="R33" s="44"/>
      <c r="S33" s="44"/>
      <c r="T33" s="44"/>
      <c r="U33" s="44"/>
      <c r="V33" s="44"/>
      <c r="W33" s="371">
        <f>ROUND(BD54, 0)</f>
        <v>0</v>
      </c>
      <c r="X33" s="372"/>
      <c r="Y33" s="372"/>
      <c r="Z33" s="372"/>
      <c r="AA33" s="372"/>
      <c r="AB33" s="372"/>
      <c r="AC33" s="372"/>
      <c r="AD33" s="372"/>
      <c r="AE33" s="372"/>
      <c r="AF33" s="44"/>
      <c r="AG33" s="44"/>
      <c r="AH33" s="44"/>
      <c r="AI33" s="44"/>
      <c r="AJ33" s="44"/>
      <c r="AK33" s="371">
        <v>0</v>
      </c>
      <c r="AL33" s="372"/>
      <c r="AM33" s="372"/>
      <c r="AN33" s="372"/>
      <c r="AO33" s="372"/>
      <c r="AP33" s="44"/>
      <c r="AQ33" s="44"/>
      <c r="AR33" s="45"/>
    </row>
    <row r="34" spans="1:57" s="2" customFormat="1" ht="6.9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5" customHeight="1">
      <c r="A35" s="37"/>
      <c r="B35" s="38"/>
      <c r="C35" s="46"/>
      <c r="D35" s="47" t="s">
        <v>57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58</v>
      </c>
      <c r="U35" s="48"/>
      <c r="V35" s="48"/>
      <c r="W35" s="48"/>
      <c r="X35" s="374" t="s">
        <v>59</v>
      </c>
      <c r="Y35" s="375"/>
      <c r="Z35" s="375"/>
      <c r="AA35" s="375"/>
      <c r="AB35" s="375"/>
      <c r="AC35" s="48"/>
      <c r="AD35" s="48"/>
      <c r="AE35" s="48"/>
      <c r="AF35" s="48"/>
      <c r="AG35" s="48"/>
      <c r="AH35" s="48"/>
      <c r="AI35" s="48"/>
      <c r="AJ35" s="48"/>
      <c r="AK35" s="376">
        <f>SUM(AK26:AK33)</f>
        <v>0</v>
      </c>
      <c r="AL35" s="375"/>
      <c r="AM35" s="375"/>
      <c r="AN35" s="375"/>
      <c r="AO35" s="377"/>
      <c r="AP35" s="46"/>
      <c r="AQ35" s="46"/>
      <c r="AR35" s="42"/>
      <c r="BE35" s="37"/>
    </row>
    <row r="36" spans="1:57" s="2" customFormat="1" ht="6.9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" customHeight="1">
      <c r="A42" s="37"/>
      <c r="B42" s="38"/>
      <c r="C42" s="25" t="s">
        <v>60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R19-067_IV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8" t="str">
        <f>K6</f>
        <v>BENEŠOV - DOPRAVNÍ OPATŘENÍ U NÁDRAŽÍ (město-SFDI-neuznatelné náklady)</v>
      </c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  <c r="X45" s="379"/>
      <c r="Y45" s="379"/>
      <c r="Z45" s="379"/>
      <c r="AA45" s="379"/>
      <c r="AB45" s="379"/>
      <c r="AC45" s="379"/>
      <c r="AD45" s="379"/>
      <c r="AE45" s="379"/>
      <c r="AF45" s="379"/>
      <c r="AG45" s="379"/>
      <c r="AH45" s="379"/>
      <c r="AI45" s="379"/>
      <c r="AJ45" s="379"/>
      <c r="AK45" s="379"/>
      <c r="AL45" s="379"/>
      <c r="AM45" s="379"/>
      <c r="AN45" s="379"/>
      <c r="AO45" s="379"/>
      <c r="AP45" s="59"/>
      <c r="AQ45" s="59"/>
      <c r="AR45" s="60"/>
    </row>
    <row r="46" spans="1:57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Benešov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80" t="str">
        <f>IF(AN8= "","",AN8)</f>
        <v>25. 9. 2019</v>
      </c>
      <c r="AN47" s="380"/>
      <c r="AO47" s="39"/>
      <c r="AP47" s="39"/>
      <c r="AQ47" s="39"/>
      <c r="AR47" s="42"/>
      <c r="BE47" s="37"/>
    </row>
    <row r="48" spans="1:57" s="2" customFormat="1" ht="6.9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Město Benešov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381" t="str">
        <f>IF(E17="","",E17)</f>
        <v>DOPAS s.r.o.</v>
      </c>
      <c r="AN49" s="382"/>
      <c r="AO49" s="382"/>
      <c r="AP49" s="382"/>
      <c r="AQ49" s="39"/>
      <c r="AR49" s="42"/>
      <c r="AS49" s="383" t="s">
        <v>61</v>
      </c>
      <c r="AT49" s="384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41</v>
      </c>
      <c r="AJ50" s="39"/>
      <c r="AK50" s="39"/>
      <c r="AL50" s="39"/>
      <c r="AM50" s="381" t="str">
        <f>IF(E20="","",E20)</f>
        <v>STAPO UL s.r.o.</v>
      </c>
      <c r="AN50" s="382"/>
      <c r="AO50" s="382"/>
      <c r="AP50" s="382"/>
      <c r="AQ50" s="39"/>
      <c r="AR50" s="42"/>
      <c r="AS50" s="385"/>
      <c r="AT50" s="386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7"/>
      <c r="AT51" s="388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89" t="s">
        <v>62</v>
      </c>
      <c r="D52" s="390"/>
      <c r="E52" s="390"/>
      <c r="F52" s="390"/>
      <c r="G52" s="390"/>
      <c r="H52" s="69"/>
      <c r="I52" s="391" t="s">
        <v>63</v>
      </c>
      <c r="J52" s="390"/>
      <c r="K52" s="390"/>
      <c r="L52" s="390"/>
      <c r="M52" s="390"/>
      <c r="N52" s="390"/>
      <c r="O52" s="390"/>
      <c r="P52" s="390"/>
      <c r="Q52" s="390"/>
      <c r="R52" s="390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  <c r="AF52" s="390"/>
      <c r="AG52" s="392" t="s">
        <v>64</v>
      </c>
      <c r="AH52" s="390"/>
      <c r="AI52" s="390"/>
      <c r="AJ52" s="390"/>
      <c r="AK52" s="390"/>
      <c r="AL52" s="390"/>
      <c r="AM52" s="390"/>
      <c r="AN52" s="391" t="s">
        <v>65</v>
      </c>
      <c r="AO52" s="390"/>
      <c r="AP52" s="390"/>
      <c r="AQ52" s="70" t="s">
        <v>66</v>
      </c>
      <c r="AR52" s="42"/>
      <c r="AS52" s="71" t="s">
        <v>67</v>
      </c>
      <c r="AT52" s="72" t="s">
        <v>68</v>
      </c>
      <c r="AU52" s="72" t="s">
        <v>69</v>
      </c>
      <c r="AV52" s="72" t="s">
        <v>70</v>
      </c>
      <c r="AW52" s="72" t="s">
        <v>71</v>
      </c>
      <c r="AX52" s="72" t="s">
        <v>72</v>
      </c>
      <c r="AY52" s="72" t="s">
        <v>73</v>
      </c>
      <c r="AZ52" s="72" t="s">
        <v>74</v>
      </c>
      <c r="BA52" s="72" t="s">
        <v>75</v>
      </c>
      <c r="BB52" s="72" t="s">
        <v>76</v>
      </c>
      <c r="BC52" s="72" t="s">
        <v>77</v>
      </c>
      <c r="BD52" s="73" t="s">
        <v>78</v>
      </c>
      <c r="BE52" s="37"/>
    </row>
    <row r="53" spans="1:91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" customHeight="1">
      <c r="B54" s="77"/>
      <c r="C54" s="78" t="s">
        <v>79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96">
        <f>ROUND(SUM(AG55:AG57),0)</f>
        <v>0</v>
      </c>
      <c r="AH54" s="396"/>
      <c r="AI54" s="396"/>
      <c r="AJ54" s="396"/>
      <c r="AK54" s="396"/>
      <c r="AL54" s="396"/>
      <c r="AM54" s="396"/>
      <c r="AN54" s="397">
        <f>SUM(AG54,AT54)</f>
        <v>0</v>
      </c>
      <c r="AO54" s="397"/>
      <c r="AP54" s="397"/>
      <c r="AQ54" s="81" t="s">
        <v>32</v>
      </c>
      <c r="AR54" s="82"/>
      <c r="AS54" s="83">
        <f>ROUND(SUM(AS55:AS57),0)</f>
        <v>0</v>
      </c>
      <c r="AT54" s="84">
        <f>ROUND(SUM(AV54:AW54),1)</f>
        <v>0</v>
      </c>
      <c r="AU54" s="85">
        <f>ROUND(SUM(AU55:AU57),5)</f>
        <v>0</v>
      </c>
      <c r="AV54" s="84">
        <f>ROUND(AZ54*L29,1)</f>
        <v>0</v>
      </c>
      <c r="AW54" s="84">
        <f>ROUND(BA54*L30,1)</f>
        <v>0</v>
      </c>
      <c r="AX54" s="84">
        <f>ROUND(BB54*L29,1)</f>
        <v>0</v>
      </c>
      <c r="AY54" s="84">
        <f>ROUND(BC54*L30,1)</f>
        <v>0</v>
      </c>
      <c r="AZ54" s="84">
        <f>ROUND(SUM(AZ55:AZ57),0)</f>
        <v>0</v>
      </c>
      <c r="BA54" s="84">
        <f>ROUND(SUM(BA55:BA57),0)</f>
        <v>0</v>
      </c>
      <c r="BB54" s="84">
        <f>ROUND(SUM(BB55:BB57),0)</f>
        <v>0</v>
      </c>
      <c r="BC54" s="84">
        <f>ROUND(SUM(BC55:BC57),0)</f>
        <v>0</v>
      </c>
      <c r="BD54" s="86">
        <f>ROUND(SUM(BD55:BD57),0)</f>
        <v>0</v>
      </c>
      <c r="BS54" s="87" t="s">
        <v>80</v>
      </c>
      <c r="BT54" s="87" t="s">
        <v>81</v>
      </c>
      <c r="BU54" s="88" t="s">
        <v>82</v>
      </c>
      <c r="BV54" s="87" t="s">
        <v>83</v>
      </c>
      <c r="BW54" s="87" t="s">
        <v>5</v>
      </c>
      <c r="BX54" s="87" t="s">
        <v>84</v>
      </c>
      <c r="CL54" s="87" t="s">
        <v>19</v>
      </c>
    </row>
    <row r="55" spans="1:91" s="7" customFormat="1" ht="24.75" customHeight="1">
      <c r="A55" s="89" t="s">
        <v>85</v>
      </c>
      <c r="B55" s="90"/>
      <c r="C55" s="91"/>
      <c r="D55" s="395" t="s">
        <v>86</v>
      </c>
      <c r="E55" s="395"/>
      <c r="F55" s="395"/>
      <c r="G55" s="395"/>
      <c r="H55" s="395"/>
      <c r="I55" s="92"/>
      <c r="J55" s="395" t="s">
        <v>87</v>
      </c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5"/>
      <c r="V55" s="395"/>
      <c r="W55" s="395"/>
      <c r="X55" s="395"/>
      <c r="Y55" s="395"/>
      <c r="Z55" s="395"/>
      <c r="AA55" s="395"/>
      <c r="AB55" s="395"/>
      <c r="AC55" s="395"/>
      <c r="AD55" s="395"/>
      <c r="AE55" s="395"/>
      <c r="AF55" s="395"/>
      <c r="AG55" s="393">
        <f>'SO113 - SO 113 - Chodníky...'!J30</f>
        <v>0</v>
      </c>
      <c r="AH55" s="394"/>
      <c r="AI55" s="394"/>
      <c r="AJ55" s="394"/>
      <c r="AK55" s="394"/>
      <c r="AL55" s="394"/>
      <c r="AM55" s="394"/>
      <c r="AN55" s="393">
        <f>SUM(AG55,AT55)</f>
        <v>0</v>
      </c>
      <c r="AO55" s="394"/>
      <c r="AP55" s="394"/>
      <c r="AQ55" s="93" t="s">
        <v>88</v>
      </c>
      <c r="AR55" s="94"/>
      <c r="AS55" s="95">
        <v>0</v>
      </c>
      <c r="AT55" s="96">
        <f>ROUND(SUM(AV55:AW55),1)</f>
        <v>0</v>
      </c>
      <c r="AU55" s="97">
        <f>'SO113 - SO 113 - Chodníky...'!P86</f>
        <v>0</v>
      </c>
      <c r="AV55" s="96">
        <f>'SO113 - SO 113 - Chodníky...'!J33</f>
        <v>0</v>
      </c>
      <c r="AW55" s="96">
        <f>'SO113 - SO 113 - Chodníky...'!J34</f>
        <v>0</v>
      </c>
      <c r="AX55" s="96">
        <f>'SO113 - SO 113 - Chodníky...'!J35</f>
        <v>0</v>
      </c>
      <c r="AY55" s="96">
        <f>'SO113 - SO 113 - Chodníky...'!J36</f>
        <v>0</v>
      </c>
      <c r="AZ55" s="96">
        <f>'SO113 - SO 113 - Chodníky...'!F33</f>
        <v>0</v>
      </c>
      <c r="BA55" s="96">
        <f>'SO113 - SO 113 - Chodníky...'!F34</f>
        <v>0</v>
      </c>
      <c r="BB55" s="96">
        <f>'SO113 - SO 113 - Chodníky...'!F35</f>
        <v>0</v>
      </c>
      <c r="BC55" s="96">
        <f>'SO113 - SO 113 - Chodníky...'!F36</f>
        <v>0</v>
      </c>
      <c r="BD55" s="98">
        <f>'SO113 - SO 113 - Chodníky...'!F37</f>
        <v>0</v>
      </c>
      <c r="BT55" s="99" t="s">
        <v>40</v>
      </c>
      <c r="BV55" s="99" t="s">
        <v>83</v>
      </c>
      <c r="BW55" s="99" t="s">
        <v>89</v>
      </c>
      <c r="BX55" s="99" t="s">
        <v>5</v>
      </c>
      <c r="CL55" s="99" t="s">
        <v>19</v>
      </c>
      <c r="CM55" s="99" t="s">
        <v>90</v>
      </c>
    </row>
    <row r="56" spans="1:91" s="7" customFormat="1" ht="24.75" customHeight="1">
      <c r="A56" s="89" t="s">
        <v>85</v>
      </c>
      <c r="B56" s="90"/>
      <c r="C56" s="91"/>
      <c r="D56" s="395" t="s">
        <v>91</v>
      </c>
      <c r="E56" s="395"/>
      <c r="F56" s="395"/>
      <c r="G56" s="395"/>
      <c r="H56" s="395"/>
      <c r="I56" s="92"/>
      <c r="J56" s="395" t="s">
        <v>92</v>
      </c>
      <c r="K56" s="395"/>
      <c r="L56" s="395"/>
      <c r="M56" s="395"/>
      <c r="N56" s="395"/>
      <c r="O56" s="395"/>
      <c r="P56" s="395"/>
      <c r="Q56" s="395"/>
      <c r="R56" s="395"/>
      <c r="S56" s="395"/>
      <c r="T56" s="395"/>
      <c r="U56" s="395"/>
      <c r="V56" s="395"/>
      <c r="W56" s="395"/>
      <c r="X56" s="395"/>
      <c r="Y56" s="395"/>
      <c r="Z56" s="395"/>
      <c r="AA56" s="395"/>
      <c r="AB56" s="395"/>
      <c r="AC56" s="395"/>
      <c r="AD56" s="395"/>
      <c r="AE56" s="395"/>
      <c r="AF56" s="395"/>
      <c r="AG56" s="393">
        <f>'SO431 - SO 431 - Úprava a...'!J30</f>
        <v>0</v>
      </c>
      <c r="AH56" s="394"/>
      <c r="AI56" s="394"/>
      <c r="AJ56" s="394"/>
      <c r="AK56" s="394"/>
      <c r="AL56" s="394"/>
      <c r="AM56" s="394"/>
      <c r="AN56" s="393">
        <f>SUM(AG56,AT56)</f>
        <v>0</v>
      </c>
      <c r="AO56" s="394"/>
      <c r="AP56" s="394"/>
      <c r="AQ56" s="93" t="s">
        <v>88</v>
      </c>
      <c r="AR56" s="94"/>
      <c r="AS56" s="95">
        <v>0</v>
      </c>
      <c r="AT56" s="96">
        <f>ROUND(SUM(AV56:AW56),1)</f>
        <v>0</v>
      </c>
      <c r="AU56" s="97">
        <f>'SO431 - SO 431 - Úprava a...'!P82</f>
        <v>0</v>
      </c>
      <c r="AV56" s="96">
        <f>'SO431 - SO 431 - Úprava a...'!J33</f>
        <v>0</v>
      </c>
      <c r="AW56" s="96">
        <f>'SO431 - SO 431 - Úprava a...'!J34</f>
        <v>0</v>
      </c>
      <c r="AX56" s="96">
        <f>'SO431 - SO 431 - Úprava a...'!J35</f>
        <v>0</v>
      </c>
      <c r="AY56" s="96">
        <f>'SO431 - SO 431 - Úprava a...'!J36</f>
        <v>0</v>
      </c>
      <c r="AZ56" s="96">
        <f>'SO431 - SO 431 - Úprava a...'!F33</f>
        <v>0</v>
      </c>
      <c r="BA56" s="96">
        <f>'SO431 - SO 431 - Úprava a...'!F34</f>
        <v>0</v>
      </c>
      <c r="BB56" s="96">
        <f>'SO431 - SO 431 - Úprava a...'!F35</f>
        <v>0</v>
      </c>
      <c r="BC56" s="96">
        <f>'SO431 - SO 431 - Úprava a...'!F36</f>
        <v>0</v>
      </c>
      <c r="BD56" s="98">
        <f>'SO431 - SO 431 - Úprava a...'!F37</f>
        <v>0</v>
      </c>
      <c r="BT56" s="99" t="s">
        <v>40</v>
      </c>
      <c r="BV56" s="99" t="s">
        <v>83</v>
      </c>
      <c r="BW56" s="99" t="s">
        <v>93</v>
      </c>
      <c r="BX56" s="99" t="s">
        <v>5</v>
      </c>
      <c r="CL56" s="99" t="s">
        <v>19</v>
      </c>
      <c r="CM56" s="99" t="s">
        <v>90</v>
      </c>
    </row>
    <row r="57" spans="1:91" s="7" customFormat="1" ht="16.5" customHeight="1">
      <c r="A57" s="89" t="s">
        <v>85</v>
      </c>
      <c r="B57" s="90"/>
      <c r="C57" s="91"/>
      <c r="D57" s="395" t="s">
        <v>94</v>
      </c>
      <c r="E57" s="395"/>
      <c r="F57" s="395"/>
      <c r="G57" s="395"/>
      <c r="H57" s="395"/>
      <c r="I57" s="92"/>
      <c r="J57" s="395" t="s">
        <v>95</v>
      </c>
      <c r="K57" s="395"/>
      <c r="L57" s="395"/>
      <c r="M57" s="395"/>
      <c r="N57" s="395"/>
      <c r="O57" s="395"/>
      <c r="P57" s="395"/>
      <c r="Q57" s="395"/>
      <c r="R57" s="395"/>
      <c r="S57" s="395"/>
      <c r="T57" s="395"/>
      <c r="U57" s="395"/>
      <c r="V57" s="395"/>
      <c r="W57" s="395"/>
      <c r="X57" s="395"/>
      <c r="Y57" s="395"/>
      <c r="Z57" s="395"/>
      <c r="AA57" s="395"/>
      <c r="AB57" s="395"/>
      <c r="AC57" s="395"/>
      <c r="AD57" s="395"/>
      <c r="AE57" s="395"/>
      <c r="AF57" s="395"/>
      <c r="AG57" s="393">
        <f>'VON - VON - Vedlejší a os...'!J30</f>
        <v>0</v>
      </c>
      <c r="AH57" s="394"/>
      <c r="AI57" s="394"/>
      <c r="AJ57" s="394"/>
      <c r="AK57" s="394"/>
      <c r="AL57" s="394"/>
      <c r="AM57" s="394"/>
      <c r="AN57" s="393">
        <f>SUM(AG57,AT57)</f>
        <v>0</v>
      </c>
      <c r="AO57" s="394"/>
      <c r="AP57" s="394"/>
      <c r="AQ57" s="93" t="s">
        <v>94</v>
      </c>
      <c r="AR57" s="94"/>
      <c r="AS57" s="100">
        <v>0</v>
      </c>
      <c r="AT57" s="101">
        <f>ROUND(SUM(AV57:AW57),1)</f>
        <v>0</v>
      </c>
      <c r="AU57" s="102">
        <f>'VON - VON - Vedlejší a os...'!P84</f>
        <v>0</v>
      </c>
      <c r="AV57" s="101">
        <f>'VON - VON - Vedlejší a os...'!J33</f>
        <v>0</v>
      </c>
      <c r="AW57" s="101">
        <f>'VON - VON - Vedlejší a os...'!J34</f>
        <v>0</v>
      </c>
      <c r="AX57" s="101">
        <f>'VON - VON - Vedlejší a os...'!J35</f>
        <v>0</v>
      </c>
      <c r="AY57" s="101">
        <f>'VON - VON - Vedlejší a os...'!J36</f>
        <v>0</v>
      </c>
      <c r="AZ57" s="101">
        <f>'VON - VON - Vedlejší a os...'!F33</f>
        <v>0</v>
      </c>
      <c r="BA57" s="101">
        <f>'VON - VON - Vedlejší a os...'!F34</f>
        <v>0</v>
      </c>
      <c r="BB57" s="101">
        <f>'VON - VON - Vedlejší a os...'!F35</f>
        <v>0</v>
      </c>
      <c r="BC57" s="101">
        <f>'VON - VON - Vedlejší a os...'!F36</f>
        <v>0</v>
      </c>
      <c r="BD57" s="103">
        <f>'VON - VON - Vedlejší a os...'!F37</f>
        <v>0</v>
      </c>
      <c r="BT57" s="99" t="s">
        <v>40</v>
      </c>
      <c r="BV57" s="99" t="s">
        <v>83</v>
      </c>
      <c r="BW57" s="99" t="s">
        <v>96</v>
      </c>
      <c r="BX57" s="99" t="s">
        <v>5</v>
      </c>
      <c r="CL57" s="99" t="s">
        <v>19</v>
      </c>
      <c r="CM57" s="99" t="s">
        <v>90</v>
      </c>
    </row>
    <row r="58" spans="1:91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1:91" s="2" customFormat="1" ht="6.9" customHeight="1">
      <c r="A59" s="37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algorithmName="SHA-512" hashValue="RMUuLkQ48dZYrnPaDNEhcJauFK6BHSakAF5OkJLzKeQugPP+Ayaddl4lc0JtC+RbyK3YCbTiLiB3lBiWqC4azw==" saltValue="PK4tG5mkpnOJ2A8FemWtARmfGDzk66wdcO+VP9Jfo1quDITwa9L4yXOX/CsCqfcFI6qW2VSNNtnfEjABI+XRc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113 - SO 113 - Chodníky...'!C2" display="/" xr:uid="{00000000-0004-0000-0000-000000000000}"/>
    <hyperlink ref="A56" location="'SO431 - SO 431 - Úprava a...'!C2" display="/" xr:uid="{00000000-0004-0000-0000-000001000000}"/>
    <hyperlink ref="A57" location="'VON - VON - Vedlejší a os...'!C2" display="/" xr:uid="{00000000-0004-0000-0000-000002000000}"/>
  </hyperlinks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Header>&amp;LBENEŠOV - DOPRAVNÍ OPATŘENÍ U NÁDRAŽÍ (MĚSTO-SFDI-NEUZANTELNÉ NÁKLADY)&amp;CDOPAS s.r.o.&amp;RPOLOŽKOVÝ VÝKAZ VÝMĚR</oddHeader>
    <oddFooter>&amp;LRekapitulace stavby :
SO 113 - Chodníky a vjezdy (neuznat.náklady)
SO 431 - Úprava a doplnění VO (neuznat.náklady)
VON - Vedlejší a ostatní náklady&amp;CStrana &amp;P z &amp;N&amp;RRekapitulace
položkových soupisů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4F15E-4126-4DB9-B6EB-3F2E0DE4305A}">
  <dimension ref="A1:A107"/>
  <sheetViews>
    <sheetView view="pageLayout" topLeftCell="A10" workbookViewId="0">
      <selection activeCell="A10" sqref="A10"/>
    </sheetView>
  </sheetViews>
  <sheetFormatPr defaultRowHeight="10.199999999999999"/>
  <cols>
    <col min="1" max="1" width="112" style="419" customWidth="1"/>
    <col min="2" max="256" width="9.140625" style="419"/>
    <col min="257" max="257" width="112" style="419" customWidth="1"/>
    <col min="258" max="512" width="9.140625" style="419"/>
    <col min="513" max="513" width="112" style="419" customWidth="1"/>
    <col min="514" max="768" width="9.140625" style="419"/>
    <col min="769" max="769" width="112" style="419" customWidth="1"/>
    <col min="770" max="1024" width="9.140625" style="419"/>
    <col min="1025" max="1025" width="112" style="419" customWidth="1"/>
    <col min="1026" max="1280" width="9.140625" style="419"/>
    <col min="1281" max="1281" width="112" style="419" customWidth="1"/>
    <col min="1282" max="1536" width="9.140625" style="419"/>
    <col min="1537" max="1537" width="112" style="419" customWidth="1"/>
    <col min="1538" max="1792" width="9.140625" style="419"/>
    <col min="1793" max="1793" width="112" style="419" customWidth="1"/>
    <col min="1794" max="2048" width="9.140625" style="419"/>
    <col min="2049" max="2049" width="112" style="419" customWidth="1"/>
    <col min="2050" max="2304" width="9.140625" style="419"/>
    <col min="2305" max="2305" width="112" style="419" customWidth="1"/>
    <col min="2306" max="2560" width="9.140625" style="419"/>
    <col min="2561" max="2561" width="112" style="419" customWidth="1"/>
    <col min="2562" max="2816" width="9.140625" style="419"/>
    <col min="2817" max="2817" width="112" style="419" customWidth="1"/>
    <col min="2818" max="3072" width="9.140625" style="419"/>
    <col min="3073" max="3073" width="112" style="419" customWidth="1"/>
    <col min="3074" max="3328" width="9.140625" style="419"/>
    <col min="3329" max="3329" width="112" style="419" customWidth="1"/>
    <col min="3330" max="3584" width="9.140625" style="419"/>
    <col min="3585" max="3585" width="112" style="419" customWidth="1"/>
    <col min="3586" max="3840" width="9.140625" style="419"/>
    <col min="3841" max="3841" width="112" style="419" customWidth="1"/>
    <col min="3842" max="4096" width="9.140625" style="419"/>
    <col min="4097" max="4097" width="112" style="419" customWidth="1"/>
    <col min="4098" max="4352" width="9.140625" style="419"/>
    <col min="4353" max="4353" width="112" style="419" customWidth="1"/>
    <col min="4354" max="4608" width="9.140625" style="419"/>
    <col min="4609" max="4609" width="112" style="419" customWidth="1"/>
    <col min="4610" max="4864" width="9.140625" style="419"/>
    <col min="4865" max="4865" width="112" style="419" customWidth="1"/>
    <col min="4866" max="5120" width="9.140625" style="419"/>
    <col min="5121" max="5121" width="112" style="419" customWidth="1"/>
    <col min="5122" max="5376" width="9.140625" style="419"/>
    <col min="5377" max="5377" width="112" style="419" customWidth="1"/>
    <col min="5378" max="5632" width="9.140625" style="419"/>
    <col min="5633" max="5633" width="112" style="419" customWidth="1"/>
    <col min="5634" max="5888" width="9.140625" style="419"/>
    <col min="5889" max="5889" width="112" style="419" customWidth="1"/>
    <col min="5890" max="6144" width="9.140625" style="419"/>
    <col min="6145" max="6145" width="112" style="419" customWidth="1"/>
    <col min="6146" max="6400" width="9.140625" style="419"/>
    <col min="6401" max="6401" width="112" style="419" customWidth="1"/>
    <col min="6402" max="6656" width="9.140625" style="419"/>
    <col min="6657" max="6657" width="112" style="419" customWidth="1"/>
    <col min="6658" max="6912" width="9.140625" style="419"/>
    <col min="6913" max="6913" width="112" style="419" customWidth="1"/>
    <col min="6914" max="7168" width="9.140625" style="419"/>
    <col min="7169" max="7169" width="112" style="419" customWidth="1"/>
    <col min="7170" max="7424" width="9.140625" style="419"/>
    <col min="7425" max="7425" width="112" style="419" customWidth="1"/>
    <col min="7426" max="7680" width="9.140625" style="419"/>
    <col min="7681" max="7681" width="112" style="419" customWidth="1"/>
    <col min="7682" max="7936" width="9.140625" style="419"/>
    <col min="7937" max="7937" width="112" style="419" customWidth="1"/>
    <col min="7938" max="8192" width="9.140625" style="419"/>
    <col min="8193" max="8193" width="112" style="419" customWidth="1"/>
    <col min="8194" max="8448" width="9.140625" style="419"/>
    <col min="8449" max="8449" width="112" style="419" customWidth="1"/>
    <col min="8450" max="8704" width="9.140625" style="419"/>
    <col min="8705" max="8705" width="112" style="419" customWidth="1"/>
    <col min="8706" max="8960" width="9.140625" style="419"/>
    <col min="8961" max="8961" width="112" style="419" customWidth="1"/>
    <col min="8962" max="9216" width="9.140625" style="419"/>
    <col min="9217" max="9217" width="112" style="419" customWidth="1"/>
    <col min="9218" max="9472" width="9.140625" style="419"/>
    <col min="9473" max="9473" width="112" style="419" customWidth="1"/>
    <col min="9474" max="9728" width="9.140625" style="419"/>
    <col min="9729" max="9729" width="112" style="419" customWidth="1"/>
    <col min="9730" max="9984" width="9.140625" style="419"/>
    <col min="9985" max="9985" width="112" style="419" customWidth="1"/>
    <col min="9986" max="10240" width="9.140625" style="419"/>
    <col min="10241" max="10241" width="112" style="419" customWidth="1"/>
    <col min="10242" max="10496" width="9.140625" style="419"/>
    <col min="10497" max="10497" width="112" style="419" customWidth="1"/>
    <col min="10498" max="10752" width="9.140625" style="419"/>
    <col min="10753" max="10753" width="112" style="419" customWidth="1"/>
    <col min="10754" max="11008" width="9.140625" style="419"/>
    <col min="11009" max="11009" width="112" style="419" customWidth="1"/>
    <col min="11010" max="11264" width="9.140625" style="419"/>
    <col min="11265" max="11265" width="112" style="419" customWidth="1"/>
    <col min="11266" max="11520" width="9.140625" style="419"/>
    <col min="11521" max="11521" width="112" style="419" customWidth="1"/>
    <col min="11522" max="11776" width="9.140625" style="419"/>
    <col min="11777" max="11777" width="112" style="419" customWidth="1"/>
    <col min="11778" max="12032" width="9.140625" style="419"/>
    <col min="12033" max="12033" width="112" style="419" customWidth="1"/>
    <col min="12034" max="12288" width="9.140625" style="419"/>
    <col min="12289" max="12289" width="112" style="419" customWidth="1"/>
    <col min="12290" max="12544" width="9.140625" style="419"/>
    <col min="12545" max="12545" width="112" style="419" customWidth="1"/>
    <col min="12546" max="12800" width="9.140625" style="419"/>
    <col min="12801" max="12801" width="112" style="419" customWidth="1"/>
    <col min="12802" max="13056" width="9.140625" style="419"/>
    <col min="13057" max="13057" width="112" style="419" customWidth="1"/>
    <col min="13058" max="13312" width="9.140625" style="419"/>
    <col min="13313" max="13313" width="112" style="419" customWidth="1"/>
    <col min="13314" max="13568" width="9.140625" style="419"/>
    <col min="13569" max="13569" width="112" style="419" customWidth="1"/>
    <col min="13570" max="13824" width="9.140625" style="419"/>
    <col min="13825" max="13825" width="112" style="419" customWidth="1"/>
    <col min="13826" max="14080" width="9.140625" style="419"/>
    <col min="14081" max="14081" width="112" style="419" customWidth="1"/>
    <col min="14082" max="14336" width="9.140625" style="419"/>
    <col min="14337" max="14337" width="112" style="419" customWidth="1"/>
    <col min="14338" max="14592" width="9.140625" style="419"/>
    <col min="14593" max="14593" width="112" style="419" customWidth="1"/>
    <col min="14594" max="14848" width="9.140625" style="419"/>
    <col min="14849" max="14849" width="112" style="419" customWidth="1"/>
    <col min="14850" max="15104" width="9.140625" style="419"/>
    <col min="15105" max="15105" width="112" style="419" customWidth="1"/>
    <col min="15106" max="15360" width="9.140625" style="419"/>
    <col min="15361" max="15361" width="112" style="419" customWidth="1"/>
    <col min="15362" max="15616" width="9.140625" style="419"/>
    <col min="15617" max="15617" width="112" style="419" customWidth="1"/>
    <col min="15618" max="15872" width="9.140625" style="419"/>
    <col min="15873" max="15873" width="112" style="419" customWidth="1"/>
    <col min="15874" max="16128" width="9.140625" style="419"/>
    <col min="16129" max="16129" width="112" style="419" customWidth="1"/>
    <col min="16130" max="16384" width="9.140625" style="419"/>
  </cols>
  <sheetData>
    <row r="1" spans="1:1" ht="51" customHeight="1">
      <c r="A1" s="418" t="s">
        <v>811</v>
      </c>
    </row>
    <row r="2" spans="1:1" ht="51" customHeight="1">
      <c r="A2" s="420" t="s">
        <v>812</v>
      </c>
    </row>
    <row r="3" spans="1:1" ht="51" customHeight="1">
      <c r="A3" s="420" t="s">
        <v>813</v>
      </c>
    </row>
    <row r="4" spans="1:1" ht="78" customHeight="1">
      <c r="A4" s="420" t="s">
        <v>814</v>
      </c>
    </row>
    <row r="5" spans="1:1" ht="63.75" customHeight="1">
      <c r="A5" s="420" t="s">
        <v>815</v>
      </c>
    </row>
    <row r="6" spans="1:1" ht="51" customHeight="1">
      <c r="A6" s="420" t="s">
        <v>816</v>
      </c>
    </row>
    <row r="7" spans="1:1" ht="64.5" customHeight="1">
      <c r="A7" s="420" t="s">
        <v>817</v>
      </c>
    </row>
    <row r="8" spans="1:1" ht="104.25" customHeight="1">
      <c r="A8" s="420" t="s">
        <v>818</v>
      </c>
    </row>
    <row r="9" spans="1:1" ht="77.25" customHeight="1">
      <c r="A9" s="420" t="s">
        <v>819</v>
      </c>
    </row>
    <row r="10" spans="1:1" ht="79.5" customHeight="1">
      <c r="A10" s="420" t="s">
        <v>820</v>
      </c>
    </row>
    <row r="11" spans="1:1" ht="51" customHeight="1">
      <c r="A11" s="420" t="s">
        <v>821</v>
      </c>
    </row>
    <row r="12" spans="1:1" ht="51" customHeight="1">
      <c r="A12" s="420" t="s">
        <v>822</v>
      </c>
    </row>
    <row r="13" spans="1:1" ht="51" customHeight="1">
      <c r="A13" s="420" t="s">
        <v>823</v>
      </c>
    </row>
    <row r="14" spans="1:1" ht="51" customHeight="1">
      <c r="A14" s="420" t="s">
        <v>824</v>
      </c>
    </row>
    <row r="15" spans="1:1" ht="51" customHeight="1">
      <c r="A15" s="420" t="s">
        <v>825</v>
      </c>
    </row>
    <row r="16" spans="1:1" ht="51" customHeight="1">
      <c r="A16" s="420" t="s">
        <v>826</v>
      </c>
    </row>
    <row r="17" spans="1:1" ht="51" customHeight="1">
      <c r="A17" s="420" t="s">
        <v>827</v>
      </c>
    </row>
    <row r="18" spans="1:1" ht="51" customHeight="1">
      <c r="A18" s="420" t="s">
        <v>828</v>
      </c>
    </row>
    <row r="19" spans="1:1" ht="51" customHeight="1">
      <c r="A19" s="420" t="s">
        <v>829</v>
      </c>
    </row>
    <row r="20" spans="1:1" ht="90.75" customHeight="1">
      <c r="A20" s="420" t="s">
        <v>830</v>
      </c>
    </row>
    <row r="21" spans="1:1" ht="64.5" customHeight="1">
      <c r="A21" s="420" t="s">
        <v>831</v>
      </c>
    </row>
    <row r="22" spans="1:1" ht="51" customHeight="1">
      <c r="A22" s="420" t="s">
        <v>832</v>
      </c>
    </row>
    <row r="23" spans="1:1" ht="66" customHeight="1">
      <c r="A23" s="420" t="s">
        <v>833</v>
      </c>
    </row>
    <row r="24" spans="1:1" ht="78" customHeight="1">
      <c r="A24" s="420" t="s">
        <v>834</v>
      </c>
    </row>
    <row r="25" spans="1:1" ht="51" customHeight="1">
      <c r="A25" s="420" t="s">
        <v>835</v>
      </c>
    </row>
    <row r="26" spans="1:1" ht="51" customHeight="1">
      <c r="A26" s="420" t="s">
        <v>836</v>
      </c>
    </row>
    <row r="27" spans="1:1" ht="51" customHeight="1">
      <c r="A27" s="420" t="s">
        <v>837</v>
      </c>
    </row>
    <row r="28" spans="1:1" ht="51" customHeight="1">
      <c r="A28" s="420" t="s">
        <v>838</v>
      </c>
    </row>
    <row r="29" spans="1:1" ht="51" customHeight="1">
      <c r="A29" s="420" t="s">
        <v>839</v>
      </c>
    </row>
    <row r="31" spans="1:1" ht="13.8">
      <c r="A31" s="421"/>
    </row>
    <row r="32" spans="1:1" ht="13.8">
      <c r="A32" s="421"/>
    </row>
    <row r="33" spans="1:1" ht="13.8">
      <c r="A33" s="421"/>
    </row>
    <row r="34" spans="1:1" ht="13.8">
      <c r="A34" s="421"/>
    </row>
    <row r="35" spans="1:1" ht="13.8">
      <c r="A35" s="421"/>
    </row>
    <row r="36" spans="1:1" ht="13.8">
      <c r="A36" s="421"/>
    </row>
    <row r="37" spans="1:1" ht="13.8">
      <c r="A37" s="421"/>
    </row>
    <row r="38" spans="1:1" ht="13.8">
      <c r="A38" s="421"/>
    </row>
    <row r="39" spans="1:1" ht="13.8">
      <c r="A39" s="421"/>
    </row>
    <row r="40" spans="1:1" ht="13.8">
      <c r="A40" s="421"/>
    </row>
    <row r="41" spans="1:1" ht="13.8">
      <c r="A41" s="421"/>
    </row>
    <row r="42" spans="1:1" ht="13.8">
      <c r="A42" s="421"/>
    </row>
    <row r="43" spans="1:1" ht="13.8">
      <c r="A43" s="421"/>
    </row>
    <row r="44" spans="1:1" ht="13.8">
      <c r="A44" s="421"/>
    </row>
    <row r="45" spans="1:1" ht="13.8">
      <c r="A45" s="421"/>
    </row>
    <row r="46" spans="1:1" ht="13.8">
      <c r="A46" s="421"/>
    </row>
    <row r="47" spans="1:1" ht="13.8">
      <c r="A47" s="421"/>
    </row>
    <row r="48" spans="1:1" ht="13.8">
      <c r="A48" s="421"/>
    </row>
    <row r="49" spans="1:1" ht="13.8">
      <c r="A49" s="421"/>
    </row>
    <row r="50" spans="1:1" ht="13.8">
      <c r="A50" s="421"/>
    </row>
    <row r="51" spans="1:1" ht="13.8">
      <c r="A51" s="421"/>
    </row>
    <row r="52" spans="1:1" ht="13.8">
      <c r="A52" s="421"/>
    </row>
    <row r="53" spans="1:1" ht="13.8">
      <c r="A53" s="421"/>
    </row>
    <row r="54" spans="1:1" ht="13.8">
      <c r="A54" s="421"/>
    </row>
    <row r="55" spans="1:1" ht="13.8">
      <c r="A55" s="421"/>
    </row>
    <row r="56" spans="1:1" ht="13.8">
      <c r="A56" s="421"/>
    </row>
    <row r="57" spans="1:1" ht="13.8">
      <c r="A57" s="421"/>
    </row>
    <row r="58" spans="1:1" ht="13.8">
      <c r="A58" s="421"/>
    </row>
    <row r="59" spans="1:1" ht="13.8">
      <c r="A59" s="421"/>
    </row>
    <row r="60" spans="1:1" ht="13.8">
      <c r="A60" s="421"/>
    </row>
    <row r="61" spans="1:1" ht="13.8">
      <c r="A61" s="421"/>
    </row>
    <row r="62" spans="1:1" ht="13.8">
      <c r="A62" s="421"/>
    </row>
    <row r="63" spans="1:1" ht="13.8">
      <c r="A63" s="421"/>
    </row>
    <row r="64" spans="1:1" ht="13.8">
      <c r="A64" s="421"/>
    </row>
    <row r="65" spans="1:1" ht="13.8">
      <c r="A65" s="421"/>
    </row>
    <row r="66" spans="1:1" ht="13.8">
      <c r="A66" s="421"/>
    </row>
    <row r="67" spans="1:1" ht="13.8">
      <c r="A67" s="421"/>
    </row>
    <row r="68" spans="1:1" ht="13.8">
      <c r="A68" s="421"/>
    </row>
    <row r="69" spans="1:1" ht="13.8">
      <c r="A69" s="421"/>
    </row>
    <row r="70" spans="1:1" ht="13.8">
      <c r="A70" s="421"/>
    </row>
    <row r="71" spans="1:1" ht="13.8">
      <c r="A71" s="421"/>
    </row>
    <row r="72" spans="1:1" ht="13.8">
      <c r="A72" s="421"/>
    </row>
    <row r="73" spans="1:1" ht="13.8">
      <c r="A73" s="421"/>
    </row>
    <row r="74" spans="1:1" ht="13.8">
      <c r="A74" s="421"/>
    </row>
    <row r="75" spans="1:1" ht="13.8">
      <c r="A75" s="421"/>
    </row>
    <row r="76" spans="1:1" ht="13.8">
      <c r="A76" s="421"/>
    </row>
    <row r="77" spans="1:1" ht="13.8">
      <c r="A77" s="421"/>
    </row>
    <row r="78" spans="1:1" ht="13.8">
      <c r="A78" s="421"/>
    </row>
    <row r="79" spans="1:1" ht="13.8">
      <c r="A79" s="421"/>
    </row>
    <row r="80" spans="1:1" ht="13.8">
      <c r="A80" s="421"/>
    </row>
    <row r="81" spans="1:1" ht="13.8">
      <c r="A81" s="421"/>
    </row>
    <row r="82" spans="1:1" ht="13.8">
      <c r="A82" s="421"/>
    </row>
    <row r="83" spans="1:1" ht="13.8">
      <c r="A83" s="421"/>
    </row>
    <row r="84" spans="1:1" ht="13.8">
      <c r="A84" s="421"/>
    </row>
    <row r="85" spans="1:1" ht="13.8">
      <c r="A85" s="421"/>
    </row>
    <row r="86" spans="1:1" ht="13.8">
      <c r="A86" s="421"/>
    </row>
    <row r="87" spans="1:1" ht="13.8">
      <c r="A87" s="421"/>
    </row>
    <row r="88" spans="1:1" ht="13.8">
      <c r="A88" s="421"/>
    </row>
    <row r="89" spans="1:1" ht="13.8">
      <c r="A89" s="421"/>
    </row>
    <row r="90" spans="1:1" ht="13.8">
      <c r="A90" s="421"/>
    </row>
    <row r="91" spans="1:1" ht="13.8">
      <c r="A91" s="421"/>
    </row>
    <row r="92" spans="1:1" ht="13.8">
      <c r="A92" s="421"/>
    </row>
    <row r="93" spans="1:1" ht="13.8">
      <c r="A93" s="421"/>
    </row>
    <row r="94" spans="1:1" ht="13.8">
      <c r="A94" s="421"/>
    </row>
    <row r="95" spans="1:1" ht="13.8">
      <c r="A95" s="421"/>
    </row>
    <row r="96" spans="1:1" ht="13.8">
      <c r="A96" s="421"/>
    </row>
    <row r="97" spans="1:1" ht="13.8">
      <c r="A97" s="421"/>
    </row>
    <row r="98" spans="1:1" ht="13.8">
      <c r="A98" s="421"/>
    </row>
    <row r="99" spans="1:1" ht="13.8">
      <c r="A99" s="421"/>
    </row>
    <row r="100" spans="1:1" ht="13.8">
      <c r="A100" s="421"/>
    </row>
    <row r="101" spans="1:1" ht="13.8">
      <c r="A101" s="421"/>
    </row>
    <row r="102" spans="1:1" ht="13.8">
      <c r="A102" s="421"/>
    </row>
    <row r="103" spans="1:1" ht="13.8">
      <c r="A103" s="421"/>
    </row>
    <row r="104" spans="1:1" ht="13.8">
      <c r="A104" s="421"/>
    </row>
    <row r="105" spans="1:1" ht="13.8">
      <c r="A105" s="421"/>
    </row>
    <row r="106" spans="1:1" ht="13.8">
      <c r="A106" s="421"/>
    </row>
    <row r="107" spans="1:1" ht="13.8">
      <c r="A107" s="421"/>
    </row>
  </sheetData>
  <pageMargins left="0.7" right="0.7" top="0.92708333333333337" bottom="0.78740157499999996" header="0.3" footer="0.3"/>
  <pageSetup paperSize="9" orientation="landscape" r:id="rId1"/>
  <headerFooter>
    <oddHeader>&amp;LBENEŠOV
DOPRAVNÍ OPATŘENÍ U NÁDRAŽÍ&amp;CDOPAS s.r.o.&amp;R&amp;P z &amp;N</oddHeader>
    <oddFooter>&amp;CPoložkový rozpočet&amp;Rčást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89</v>
      </c>
      <c r="AZ2" s="105" t="s">
        <v>97</v>
      </c>
      <c r="BA2" s="105" t="s">
        <v>98</v>
      </c>
      <c r="BB2" s="105" t="s">
        <v>99</v>
      </c>
      <c r="BC2" s="105" t="s">
        <v>100</v>
      </c>
      <c r="BD2" s="105" t="s">
        <v>101</v>
      </c>
    </row>
    <row r="3" spans="1:5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90</v>
      </c>
    </row>
    <row r="4" spans="1:56" s="1" customFormat="1" ht="24.9" customHeight="1">
      <c r="B4" s="22"/>
      <c r="D4" s="109" t="s">
        <v>102</v>
      </c>
      <c r="I4" s="104"/>
      <c r="L4" s="22"/>
      <c r="M4" s="110" t="s">
        <v>10</v>
      </c>
      <c r="AT4" s="19" t="s">
        <v>4</v>
      </c>
    </row>
    <row r="5" spans="1:56" s="1" customFormat="1" ht="6.9" customHeight="1">
      <c r="B5" s="22"/>
      <c r="I5" s="104"/>
      <c r="L5" s="22"/>
    </row>
    <row r="6" spans="1:56" s="1" customFormat="1" ht="12" customHeight="1">
      <c r="B6" s="22"/>
      <c r="D6" s="111" t="s">
        <v>16</v>
      </c>
      <c r="I6" s="104"/>
      <c r="L6" s="22"/>
    </row>
    <row r="7" spans="1:5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56" s="2" customFormat="1" ht="12" customHeight="1">
      <c r="A8" s="37"/>
      <c r="B8" s="42"/>
      <c r="C8" s="37"/>
      <c r="D8" s="111" t="s">
        <v>103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01" t="s">
        <v>104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41</v>
      </c>
      <c r="E23" s="37"/>
      <c r="F23" s="37"/>
      <c r="G23" s="37"/>
      <c r="H23" s="37"/>
      <c r="I23" s="115" t="s">
        <v>31</v>
      </c>
      <c r="J23" s="114" t="s">
        <v>42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44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45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47</v>
      </c>
      <c r="E30" s="37"/>
      <c r="F30" s="37"/>
      <c r="G30" s="37"/>
      <c r="H30" s="37"/>
      <c r="I30" s="112"/>
      <c r="J30" s="124">
        <f>ROUND(J86, 0)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49</v>
      </c>
      <c r="G32" s="37"/>
      <c r="H32" s="37"/>
      <c r="I32" s="126" t="s">
        <v>48</v>
      </c>
      <c r="J32" s="125" t="s">
        <v>50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51</v>
      </c>
      <c r="E33" s="111" t="s">
        <v>52</v>
      </c>
      <c r="F33" s="128">
        <f>ROUND((SUM(BE86:BE266)),  0)</f>
        <v>0</v>
      </c>
      <c r="G33" s="37"/>
      <c r="H33" s="37"/>
      <c r="I33" s="129">
        <v>0.21</v>
      </c>
      <c r="J33" s="128">
        <f>ROUND(((SUM(BE86:BE266))*I33),  0)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53</v>
      </c>
      <c r="F34" s="128">
        <f>ROUND((SUM(BF86:BF266)),  0)</f>
        <v>0</v>
      </c>
      <c r="G34" s="37"/>
      <c r="H34" s="37"/>
      <c r="I34" s="129">
        <v>0.15</v>
      </c>
      <c r="J34" s="128">
        <f>ROUND(((SUM(BF86:BF266))*I34),  0)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54</v>
      </c>
      <c r="F35" s="128">
        <f>ROUND((SUM(BG86:BG266)),  0)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55</v>
      </c>
      <c r="F36" s="128">
        <f>ROUND((SUM(BH86:BH266)),  0)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56</v>
      </c>
      <c r="F37" s="128">
        <f>ROUND((SUM(BI86:BI266)),  0)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57</v>
      </c>
      <c r="E39" s="132"/>
      <c r="F39" s="132"/>
      <c r="G39" s="133" t="s">
        <v>58</v>
      </c>
      <c r="H39" s="134" t="s">
        <v>59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105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SO113 - SO 113 - Chodníky a vjezdy (neuznatelné náklady)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41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106</v>
      </c>
      <c r="D57" s="145"/>
      <c r="E57" s="145"/>
      <c r="F57" s="145"/>
      <c r="G57" s="145"/>
      <c r="H57" s="145"/>
      <c r="I57" s="146"/>
      <c r="J57" s="147" t="s">
        <v>107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79</v>
      </c>
      <c r="D59" s="39"/>
      <c r="E59" s="39"/>
      <c r="F59" s="39"/>
      <c r="G59" s="39"/>
      <c r="H59" s="39"/>
      <c r="I59" s="112"/>
      <c r="J59" s="80">
        <f>J86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108</v>
      </c>
    </row>
    <row r="60" spans="1:47" s="9" customFormat="1" ht="24.9" customHeight="1">
      <c r="B60" s="149"/>
      <c r="C60" s="150"/>
      <c r="D60" s="151" t="s">
        <v>109</v>
      </c>
      <c r="E60" s="152"/>
      <c r="F60" s="152"/>
      <c r="G60" s="152"/>
      <c r="H60" s="152"/>
      <c r="I60" s="153"/>
      <c r="J60" s="154">
        <f>J87</f>
        <v>0</v>
      </c>
      <c r="K60" s="150"/>
      <c r="L60" s="155"/>
    </row>
    <row r="61" spans="1:47" s="10" customFormat="1" ht="19.95" customHeight="1">
      <c r="B61" s="156"/>
      <c r="C61" s="157"/>
      <c r="D61" s="158" t="s">
        <v>110</v>
      </c>
      <c r="E61" s="159"/>
      <c r="F61" s="159"/>
      <c r="G61" s="159"/>
      <c r="H61" s="159"/>
      <c r="I61" s="160"/>
      <c r="J61" s="161">
        <f>J88</f>
        <v>0</v>
      </c>
      <c r="K61" s="157"/>
      <c r="L61" s="162"/>
    </row>
    <row r="62" spans="1:47" s="10" customFormat="1" ht="19.95" customHeight="1">
      <c r="B62" s="156"/>
      <c r="C62" s="157"/>
      <c r="D62" s="158" t="s">
        <v>111</v>
      </c>
      <c r="E62" s="159"/>
      <c r="F62" s="159"/>
      <c r="G62" s="159"/>
      <c r="H62" s="159"/>
      <c r="I62" s="160"/>
      <c r="J62" s="161">
        <f>J203</f>
        <v>0</v>
      </c>
      <c r="K62" s="157"/>
      <c r="L62" s="162"/>
    </row>
    <row r="63" spans="1:47" s="10" customFormat="1" ht="19.95" customHeight="1">
      <c r="B63" s="156"/>
      <c r="C63" s="157"/>
      <c r="D63" s="158" t="s">
        <v>112</v>
      </c>
      <c r="E63" s="159"/>
      <c r="F63" s="159"/>
      <c r="G63" s="159"/>
      <c r="H63" s="159"/>
      <c r="I63" s="160"/>
      <c r="J63" s="161">
        <f>J211</f>
        <v>0</v>
      </c>
      <c r="K63" s="157"/>
      <c r="L63" s="162"/>
    </row>
    <row r="64" spans="1:47" s="10" customFormat="1" ht="19.95" customHeight="1">
      <c r="B64" s="156"/>
      <c r="C64" s="157"/>
      <c r="D64" s="158" t="s">
        <v>113</v>
      </c>
      <c r="E64" s="159"/>
      <c r="F64" s="159"/>
      <c r="G64" s="159"/>
      <c r="H64" s="159"/>
      <c r="I64" s="160"/>
      <c r="J64" s="161">
        <f>J229</f>
        <v>0</v>
      </c>
      <c r="K64" s="157"/>
      <c r="L64" s="162"/>
    </row>
    <row r="65" spans="1:31" s="10" customFormat="1" ht="19.95" customHeight="1">
      <c r="B65" s="156"/>
      <c r="C65" s="157"/>
      <c r="D65" s="158" t="s">
        <v>114</v>
      </c>
      <c r="E65" s="159"/>
      <c r="F65" s="159"/>
      <c r="G65" s="159"/>
      <c r="H65" s="159"/>
      <c r="I65" s="160"/>
      <c r="J65" s="161">
        <f>J238</f>
        <v>0</v>
      </c>
      <c r="K65" s="157"/>
      <c r="L65" s="162"/>
    </row>
    <row r="66" spans="1:31" s="10" customFormat="1" ht="19.95" customHeight="1">
      <c r="B66" s="156"/>
      <c r="C66" s="157"/>
      <c r="D66" s="158" t="s">
        <v>115</v>
      </c>
      <c r="E66" s="159"/>
      <c r="F66" s="159"/>
      <c r="G66" s="159"/>
      <c r="H66" s="159"/>
      <c r="I66" s="160"/>
      <c r="J66" s="161">
        <f>J265</f>
        <v>0</v>
      </c>
      <c r="K66" s="157"/>
      <c r="L66" s="162"/>
    </row>
    <row r="67" spans="1:31" s="2" customFormat="1" ht="21.75" customHeight="1">
      <c r="A67" s="37"/>
      <c r="B67" s="38"/>
      <c r="C67" s="39"/>
      <c r="D67" s="39"/>
      <c r="E67" s="39"/>
      <c r="F67" s="39"/>
      <c r="G67" s="39"/>
      <c r="H67" s="39"/>
      <c r="I67" s="112"/>
      <c r="J67" s="39"/>
      <c r="K67" s="39"/>
      <c r="L67" s="11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" customHeight="1">
      <c r="A68" s="37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" customHeight="1">
      <c r="A72" s="37"/>
      <c r="B72" s="52"/>
      <c r="C72" s="53"/>
      <c r="D72" s="53"/>
      <c r="E72" s="53"/>
      <c r="F72" s="53"/>
      <c r="G72" s="53"/>
      <c r="H72" s="53"/>
      <c r="I72" s="143"/>
      <c r="J72" s="53"/>
      <c r="K72" s="53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" customHeight="1">
      <c r="A73" s="37"/>
      <c r="B73" s="38"/>
      <c r="C73" s="25" t="s">
        <v>116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" customHeight="1">
      <c r="A74" s="37"/>
      <c r="B74" s="38"/>
      <c r="C74" s="39"/>
      <c r="D74" s="39"/>
      <c r="E74" s="39"/>
      <c r="F74" s="39"/>
      <c r="G74" s="39"/>
      <c r="H74" s="39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406" t="str">
        <f>E7</f>
        <v>BENEŠOV - DOPRAVNÍ OPATŘENÍ U NÁDRAŽÍ (město-SFDI-neuznatelné náklady)</v>
      </c>
      <c r="F76" s="407"/>
      <c r="G76" s="407"/>
      <c r="H76" s="407"/>
      <c r="I76" s="112"/>
      <c r="J76" s="39"/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>
      <c r="A78" s="37"/>
      <c r="B78" s="38"/>
      <c r="C78" s="39"/>
      <c r="D78" s="39"/>
      <c r="E78" s="378" t="str">
        <f>E9</f>
        <v>SO113 - SO 113 - Chodníky a vjezdy (neuznatelné náklady)</v>
      </c>
      <c r="F78" s="408"/>
      <c r="G78" s="408"/>
      <c r="H78" s="408"/>
      <c r="I78" s="112"/>
      <c r="J78" s="39"/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112"/>
      <c r="J79" s="39"/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1" t="s">
        <v>22</v>
      </c>
      <c r="D80" s="39"/>
      <c r="E80" s="39"/>
      <c r="F80" s="29" t="str">
        <f>F12</f>
        <v>Benešov</v>
      </c>
      <c r="G80" s="39"/>
      <c r="H80" s="39"/>
      <c r="I80" s="115" t="s">
        <v>24</v>
      </c>
      <c r="J80" s="62" t="str">
        <f>IF(J12="","",J12)</f>
        <v>25. 9. 2019</v>
      </c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" customHeight="1">
      <c r="A81" s="37"/>
      <c r="B81" s="38"/>
      <c r="C81" s="39"/>
      <c r="D81" s="39"/>
      <c r="E81" s="39"/>
      <c r="F81" s="39"/>
      <c r="G81" s="39"/>
      <c r="H81" s="39"/>
      <c r="I81" s="112"/>
      <c r="J81" s="39"/>
      <c r="K81" s="39"/>
      <c r="L81" s="11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15" customHeight="1">
      <c r="A82" s="37"/>
      <c r="B82" s="38"/>
      <c r="C82" s="31" t="s">
        <v>30</v>
      </c>
      <c r="D82" s="39"/>
      <c r="E82" s="39"/>
      <c r="F82" s="29" t="str">
        <f>E15</f>
        <v>Město Benešov</v>
      </c>
      <c r="G82" s="39"/>
      <c r="H82" s="39"/>
      <c r="I82" s="115" t="s">
        <v>37</v>
      </c>
      <c r="J82" s="35" t="str">
        <f>E21</f>
        <v>DOPAS s.r.o.</v>
      </c>
      <c r="K82" s="39"/>
      <c r="L82" s="11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5.15" customHeight="1">
      <c r="A83" s="37"/>
      <c r="B83" s="38"/>
      <c r="C83" s="31" t="s">
        <v>35</v>
      </c>
      <c r="D83" s="39"/>
      <c r="E83" s="39"/>
      <c r="F83" s="29" t="str">
        <f>IF(E18="","",E18)</f>
        <v>Vyplň údaj</v>
      </c>
      <c r="G83" s="39"/>
      <c r="H83" s="39"/>
      <c r="I83" s="115" t="s">
        <v>41</v>
      </c>
      <c r="J83" s="35" t="str">
        <f>E24</f>
        <v>STAPO UL s.r.o.</v>
      </c>
      <c r="K83" s="39"/>
      <c r="L83" s="11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>
      <c r="A84" s="37"/>
      <c r="B84" s="38"/>
      <c r="C84" s="39"/>
      <c r="D84" s="39"/>
      <c r="E84" s="39"/>
      <c r="F84" s="39"/>
      <c r="G84" s="39"/>
      <c r="H84" s="39"/>
      <c r="I84" s="112"/>
      <c r="J84" s="39"/>
      <c r="K84" s="39"/>
      <c r="L84" s="11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>
      <c r="A85" s="163"/>
      <c r="B85" s="164"/>
      <c r="C85" s="165" t="s">
        <v>117</v>
      </c>
      <c r="D85" s="166" t="s">
        <v>66</v>
      </c>
      <c r="E85" s="166" t="s">
        <v>62</v>
      </c>
      <c r="F85" s="166" t="s">
        <v>63</v>
      </c>
      <c r="G85" s="166" t="s">
        <v>118</v>
      </c>
      <c r="H85" s="166" t="s">
        <v>119</v>
      </c>
      <c r="I85" s="167" t="s">
        <v>120</v>
      </c>
      <c r="J85" s="166" t="s">
        <v>107</v>
      </c>
      <c r="K85" s="168" t="s">
        <v>121</v>
      </c>
      <c r="L85" s="169"/>
      <c r="M85" s="71" t="s">
        <v>32</v>
      </c>
      <c r="N85" s="72" t="s">
        <v>51</v>
      </c>
      <c r="O85" s="72" t="s">
        <v>122</v>
      </c>
      <c r="P85" s="72" t="s">
        <v>123</v>
      </c>
      <c r="Q85" s="72" t="s">
        <v>124</v>
      </c>
      <c r="R85" s="72" t="s">
        <v>125</v>
      </c>
      <c r="S85" s="72" t="s">
        <v>126</v>
      </c>
      <c r="T85" s="73" t="s">
        <v>127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8" customHeight="1">
      <c r="A86" s="37"/>
      <c r="B86" s="38"/>
      <c r="C86" s="78" t="s">
        <v>128</v>
      </c>
      <c r="D86" s="39"/>
      <c r="E86" s="39"/>
      <c r="F86" s="39"/>
      <c r="G86" s="39"/>
      <c r="H86" s="39"/>
      <c r="I86" s="112"/>
      <c r="J86" s="170">
        <f>BK86</f>
        <v>0</v>
      </c>
      <c r="K86" s="39"/>
      <c r="L86" s="42"/>
      <c r="M86" s="74"/>
      <c r="N86" s="171"/>
      <c r="O86" s="75"/>
      <c r="P86" s="172">
        <f>P87</f>
        <v>0</v>
      </c>
      <c r="Q86" s="75"/>
      <c r="R86" s="172">
        <f>R87</f>
        <v>63.575731500000003</v>
      </c>
      <c r="S86" s="75"/>
      <c r="T86" s="173">
        <f>T87</f>
        <v>123.62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9" t="s">
        <v>80</v>
      </c>
      <c r="AU86" s="19" t="s">
        <v>108</v>
      </c>
      <c r="BK86" s="174">
        <f>BK87</f>
        <v>0</v>
      </c>
    </row>
    <row r="87" spans="1:65" s="12" customFormat="1" ht="25.95" customHeight="1">
      <c r="B87" s="175"/>
      <c r="C87" s="176"/>
      <c r="D87" s="177" t="s">
        <v>80</v>
      </c>
      <c r="E87" s="178" t="s">
        <v>129</v>
      </c>
      <c r="F87" s="178" t="s">
        <v>130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P88+P203+P211+P229+P238+P265</f>
        <v>0</v>
      </c>
      <c r="Q87" s="183"/>
      <c r="R87" s="184">
        <f>R88+R203+R211+R229+R238+R265</f>
        <v>63.575731500000003</v>
      </c>
      <c r="S87" s="183"/>
      <c r="T87" s="185">
        <f>T88+T203+T211+T229+T238+T265</f>
        <v>123.62</v>
      </c>
      <c r="AR87" s="186" t="s">
        <v>40</v>
      </c>
      <c r="AT87" s="187" t="s">
        <v>80</v>
      </c>
      <c r="AU87" s="187" t="s">
        <v>81</v>
      </c>
      <c r="AY87" s="186" t="s">
        <v>131</v>
      </c>
      <c r="BK87" s="188">
        <f>BK88+BK203+BK211+BK229+BK238+BK265</f>
        <v>0</v>
      </c>
    </row>
    <row r="88" spans="1:65" s="12" customFormat="1" ht="22.8" customHeight="1">
      <c r="B88" s="175"/>
      <c r="C88" s="176"/>
      <c r="D88" s="177" t="s">
        <v>80</v>
      </c>
      <c r="E88" s="189" t="s">
        <v>40</v>
      </c>
      <c r="F88" s="189" t="s">
        <v>132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SUM(P89:P202)</f>
        <v>0</v>
      </c>
      <c r="Q88" s="183"/>
      <c r="R88" s="184">
        <f>SUM(R89:R202)</f>
        <v>6.3540000000000003E-3</v>
      </c>
      <c r="S88" s="183"/>
      <c r="T88" s="185">
        <f>SUM(T89:T202)</f>
        <v>123.62</v>
      </c>
      <c r="AR88" s="186" t="s">
        <v>40</v>
      </c>
      <c r="AT88" s="187" t="s">
        <v>80</v>
      </c>
      <c r="AU88" s="187" t="s">
        <v>40</v>
      </c>
      <c r="AY88" s="186" t="s">
        <v>131</v>
      </c>
      <c r="BK88" s="188">
        <f>SUM(BK89:BK202)</f>
        <v>0</v>
      </c>
    </row>
    <row r="89" spans="1:65" s="2" customFormat="1" ht="33" customHeight="1">
      <c r="A89" s="37"/>
      <c r="B89" s="38"/>
      <c r="C89" s="191" t="s">
        <v>40</v>
      </c>
      <c r="D89" s="191" t="s">
        <v>133</v>
      </c>
      <c r="E89" s="192" t="s">
        <v>134</v>
      </c>
      <c r="F89" s="193" t="s">
        <v>135</v>
      </c>
      <c r="G89" s="194" t="s">
        <v>99</v>
      </c>
      <c r="H89" s="195">
        <v>220.75</v>
      </c>
      <c r="I89" s="196"/>
      <c r="J89" s="197">
        <f>ROUND(I89*H89,2)</f>
        <v>0</v>
      </c>
      <c r="K89" s="193" t="s">
        <v>136</v>
      </c>
      <c r="L89" s="42"/>
      <c r="M89" s="198" t="s">
        <v>32</v>
      </c>
      <c r="N89" s="199" t="s">
        <v>52</v>
      </c>
      <c r="O89" s="67"/>
      <c r="P89" s="200">
        <f>O89*H89</f>
        <v>0</v>
      </c>
      <c r="Q89" s="200">
        <v>0</v>
      </c>
      <c r="R89" s="200">
        <f>Q89*H89</f>
        <v>0</v>
      </c>
      <c r="S89" s="200">
        <v>0.26</v>
      </c>
      <c r="T89" s="201">
        <f>S89*H89</f>
        <v>57.395000000000003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137</v>
      </c>
      <c r="AT89" s="202" t="s">
        <v>133</v>
      </c>
      <c r="AU89" s="202" t="s">
        <v>90</v>
      </c>
      <c r="AY89" s="19" t="s">
        <v>131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40</v>
      </c>
      <c r="BK89" s="203">
        <f>ROUND(I89*H89,2)</f>
        <v>0</v>
      </c>
      <c r="BL89" s="19" t="s">
        <v>137</v>
      </c>
      <c r="BM89" s="202" t="s">
        <v>138</v>
      </c>
    </row>
    <row r="90" spans="1:65" s="2" customFormat="1" ht="124.8">
      <c r="A90" s="37"/>
      <c r="B90" s="38"/>
      <c r="C90" s="39"/>
      <c r="D90" s="204" t="s">
        <v>139</v>
      </c>
      <c r="E90" s="39"/>
      <c r="F90" s="205" t="s">
        <v>140</v>
      </c>
      <c r="G90" s="39"/>
      <c r="H90" s="39"/>
      <c r="I90" s="112"/>
      <c r="J90" s="39"/>
      <c r="K90" s="39"/>
      <c r="L90" s="42"/>
      <c r="M90" s="206"/>
      <c r="N90" s="207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9" t="s">
        <v>139</v>
      </c>
      <c r="AU90" s="19" t="s">
        <v>90</v>
      </c>
    </row>
    <row r="91" spans="1:65" s="13" customFormat="1" ht="10.199999999999999">
      <c r="B91" s="208"/>
      <c r="C91" s="209"/>
      <c r="D91" s="204" t="s">
        <v>141</v>
      </c>
      <c r="E91" s="210" t="s">
        <v>32</v>
      </c>
      <c r="F91" s="211" t="s">
        <v>142</v>
      </c>
      <c r="G91" s="209"/>
      <c r="H91" s="210" t="s">
        <v>32</v>
      </c>
      <c r="I91" s="212"/>
      <c r="J91" s="209"/>
      <c r="K91" s="209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141</v>
      </c>
      <c r="AU91" s="217" t="s">
        <v>90</v>
      </c>
      <c r="AV91" s="13" t="s">
        <v>40</v>
      </c>
      <c r="AW91" s="13" t="s">
        <v>38</v>
      </c>
      <c r="AX91" s="13" t="s">
        <v>81</v>
      </c>
      <c r="AY91" s="217" t="s">
        <v>131</v>
      </c>
    </row>
    <row r="92" spans="1:65" s="14" customFormat="1" ht="10.199999999999999">
      <c r="B92" s="218"/>
      <c r="C92" s="219"/>
      <c r="D92" s="204" t="s">
        <v>141</v>
      </c>
      <c r="E92" s="220" t="s">
        <v>32</v>
      </c>
      <c r="F92" s="221" t="s">
        <v>143</v>
      </c>
      <c r="G92" s="219"/>
      <c r="H92" s="222">
        <v>220.75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141</v>
      </c>
      <c r="AU92" s="228" t="s">
        <v>90</v>
      </c>
      <c r="AV92" s="14" t="s">
        <v>90</v>
      </c>
      <c r="AW92" s="14" t="s">
        <v>38</v>
      </c>
      <c r="AX92" s="14" t="s">
        <v>81</v>
      </c>
      <c r="AY92" s="228" t="s">
        <v>131</v>
      </c>
    </row>
    <row r="93" spans="1:65" s="15" customFormat="1" ht="10.199999999999999">
      <c r="B93" s="229"/>
      <c r="C93" s="230"/>
      <c r="D93" s="204" t="s">
        <v>141</v>
      </c>
      <c r="E93" s="231" t="s">
        <v>32</v>
      </c>
      <c r="F93" s="232" t="s">
        <v>144</v>
      </c>
      <c r="G93" s="230"/>
      <c r="H93" s="233">
        <v>220.75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141</v>
      </c>
      <c r="AU93" s="239" t="s">
        <v>90</v>
      </c>
      <c r="AV93" s="15" t="s">
        <v>137</v>
      </c>
      <c r="AW93" s="15" t="s">
        <v>38</v>
      </c>
      <c r="AX93" s="15" t="s">
        <v>40</v>
      </c>
      <c r="AY93" s="239" t="s">
        <v>131</v>
      </c>
    </row>
    <row r="94" spans="1:65" s="2" customFormat="1" ht="33" customHeight="1">
      <c r="A94" s="37"/>
      <c r="B94" s="38"/>
      <c r="C94" s="191" t="s">
        <v>90</v>
      </c>
      <c r="D94" s="191" t="s">
        <v>133</v>
      </c>
      <c r="E94" s="192" t="s">
        <v>145</v>
      </c>
      <c r="F94" s="193" t="s">
        <v>146</v>
      </c>
      <c r="G94" s="194" t="s">
        <v>99</v>
      </c>
      <c r="H94" s="195">
        <v>220.75</v>
      </c>
      <c r="I94" s="196"/>
      <c r="J94" s="197">
        <f>ROUND(I94*H94,2)</f>
        <v>0</v>
      </c>
      <c r="K94" s="193" t="s">
        <v>136</v>
      </c>
      <c r="L94" s="42"/>
      <c r="M94" s="198" t="s">
        <v>32</v>
      </c>
      <c r="N94" s="199" t="s">
        <v>52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0.3</v>
      </c>
      <c r="T94" s="201">
        <f>S94*H94</f>
        <v>66.224999999999994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137</v>
      </c>
      <c r="AT94" s="202" t="s">
        <v>133</v>
      </c>
      <c r="AU94" s="202" t="s">
        <v>90</v>
      </c>
      <c r="AY94" s="19" t="s">
        <v>131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40</v>
      </c>
      <c r="BK94" s="203">
        <f>ROUND(I94*H94,2)</f>
        <v>0</v>
      </c>
      <c r="BL94" s="19" t="s">
        <v>137</v>
      </c>
      <c r="BM94" s="202" t="s">
        <v>147</v>
      </c>
    </row>
    <row r="95" spans="1:65" s="2" customFormat="1" ht="201.6">
      <c r="A95" s="37"/>
      <c r="B95" s="38"/>
      <c r="C95" s="39"/>
      <c r="D95" s="204" t="s">
        <v>139</v>
      </c>
      <c r="E95" s="39"/>
      <c r="F95" s="205" t="s">
        <v>148</v>
      </c>
      <c r="G95" s="39"/>
      <c r="H95" s="39"/>
      <c r="I95" s="112"/>
      <c r="J95" s="39"/>
      <c r="K95" s="39"/>
      <c r="L95" s="42"/>
      <c r="M95" s="206"/>
      <c r="N95" s="207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9" t="s">
        <v>139</v>
      </c>
      <c r="AU95" s="19" t="s">
        <v>90</v>
      </c>
    </row>
    <row r="96" spans="1:65" s="2" customFormat="1" ht="19.2">
      <c r="A96" s="37"/>
      <c r="B96" s="38"/>
      <c r="C96" s="39"/>
      <c r="D96" s="204" t="s">
        <v>149</v>
      </c>
      <c r="E96" s="39"/>
      <c r="F96" s="205" t="s">
        <v>150</v>
      </c>
      <c r="G96" s="39"/>
      <c r="H96" s="39"/>
      <c r="I96" s="112"/>
      <c r="J96" s="39"/>
      <c r="K96" s="39"/>
      <c r="L96" s="42"/>
      <c r="M96" s="206"/>
      <c r="N96" s="207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149</v>
      </c>
      <c r="AU96" s="19" t="s">
        <v>90</v>
      </c>
    </row>
    <row r="97" spans="1:65" s="13" customFormat="1" ht="10.199999999999999">
      <c r="B97" s="208"/>
      <c r="C97" s="209"/>
      <c r="D97" s="204" t="s">
        <v>141</v>
      </c>
      <c r="E97" s="210" t="s">
        <v>32</v>
      </c>
      <c r="F97" s="211" t="s">
        <v>142</v>
      </c>
      <c r="G97" s="209"/>
      <c r="H97" s="210" t="s">
        <v>32</v>
      </c>
      <c r="I97" s="212"/>
      <c r="J97" s="209"/>
      <c r="K97" s="209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141</v>
      </c>
      <c r="AU97" s="217" t="s">
        <v>90</v>
      </c>
      <c r="AV97" s="13" t="s">
        <v>40</v>
      </c>
      <c r="AW97" s="13" t="s">
        <v>38</v>
      </c>
      <c r="AX97" s="13" t="s">
        <v>81</v>
      </c>
      <c r="AY97" s="217" t="s">
        <v>131</v>
      </c>
    </row>
    <row r="98" spans="1:65" s="14" customFormat="1" ht="10.199999999999999">
      <c r="B98" s="218"/>
      <c r="C98" s="219"/>
      <c r="D98" s="204" t="s">
        <v>141</v>
      </c>
      <c r="E98" s="220" t="s">
        <v>32</v>
      </c>
      <c r="F98" s="221" t="s">
        <v>143</v>
      </c>
      <c r="G98" s="219"/>
      <c r="H98" s="222">
        <v>220.75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141</v>
      </c>
      <c r="AU98" s="228" t="s">
        <v>90</v>
      </c>
      <c r="AV98" s="14" t="s">
        <v>90</v>
      </c>
      <c r="AW98" s="14" t="s">
        <v>38</v>
      </c>
      <c r="AX98" s="14" t="s">
        <v>81</v>
      </c>
      <c r="AY98" s="228" t="s">
        <v>131</v>
      </c>
    </row>
    <row r="99" spans="1:65" s="15" customFormat="1" ht="10.199999999999999">
      <c r="B99" s="229"/>
      <c r="C99" s="230"/>
      <c r="D99" s="204" t="s">
        <v>141</v>
      </c>
      <c r="E99" s="231" t="s">
        <v>32</v>
      </c>
      <c r="F99" s="232" t="s">
        <v>144</v>
      </c>
      <c r="G99" s="230"/>
      <c r="H99" s="233">
        <v>220.75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141</v>
      </c>
      <c r="AU99" s="239" t="s">
        <v>90</v>
      </c>
      <c r="AV99" s="15" t="s">
        <v>137</v>
      </c>
      <c r="AW99" s="15" t="s">
        <v>38</v>
      </c>
      <c r="AX99" s="15" t="s">
        <v>40</v>
      </c>
      <c r="AY99" s="239" t="s">
        <v>131</v>
      </c>
    </row>
    <row r="100" spans="1:65" s="2" customFormat="1" ht="21.75" customHeight="1">
      <c r="A100" s="37"/>
      <c r="B100" s="38"/>
      <c r="C100" s="191" t="s">
        <v>101</v>
      </c>
      <c r="D100" s="191" t="s">
        <v>133</v>
      </c>
      <c r="E100" s="192" t="s">
        <v>151</v>
      </c>
      <c r="F100" s="193" t="s">
        <v>152</v>
      </c>
      <c r="G100" s="194" t="s">
        <v>153</v>
      </c>
      <c r="H100" s="195">
        <v>16.321000000000002</v>
      </c>
      <c r="I100" s="196"/>
      <c r="J100" s="197">
        <f>ROUND(I100*H100,2)</f>
        <v>0</v>
      </c>
      <c r="K100" s="193" t="s">
        <v>136</v>
      </c>
      <c r="L100" s="42"/>
      <c r="M100" s="198" t="s">
        <v>32</v>
      </c>
      <c r="N100" s="199" t="s">
        <v>52</v>
      </c>
      <c r="O100" s="6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137</v>
      </c>
      <c r="AT100" s="202" t="s">
        <v>133</v>
      </c>
      <c r="AU100" s="202" t="s">
        <v>90</v>
      </c>
      <c r="AY100" s="19" t="s">
        <v>131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40</v>
      </c>
      <c r="BK100" s="203">
        <f>ROUND(I100*H100,2)</f>
        <v>0</v>
      </c>
      <c r="BL100" s="19" t="s">
        <v>137</v>
      </c>
      <c r="BM100" s="202" t="s">
        <v>154</v>
      </c>
    </row>
    <row r="101" spans="1:65" s="2" customFormat="1" ht="201.6">
      <c r="A101" s="37"/>
      <c r="B101" s="38"/>
      <c r="C101" s="39"/>
      <c r="D101" s="204" t="s">
        <v>139</v>
      </c>
      <c r="E101" s="39"/>
      <c r="F101" s="205" t="s">
        <v>155</v>
      </c>
      <c r="G101" s="39"/>
      <c r="H101" s="39"/>
      <c r="I101" s="112"/>
      <c r="J101" s="39"/>
      <c r="K101" s="39"/>
      <c r="L101" s="42"/>
      <c r="M101" s="206"/>
      <c r="N101" s="207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139</v>
      </c>
      <c r="AU101" s="19" t="s">
        <v>90</v>
      </c>
    </row>
    <row r="102" spans="1:65" s="13" customFormat="1" ht="10.199999999999999">
      <c r="B102" s="208"/>
      <c r="C102" s="209"/>
      <c r="D102" s="204" t="s">
        <v>141</v>
      </c>
      <c r="E102" s="210" t="s">
        <v>32</v>
      </c>
      <c r="F102" s="211" t="s">
        <v>142</v>
      </c>
      <c r="G102" s="209"/>
      <c r="H102" s="210" t="s">
        <v>32</v>
      </c>
      <c r="I102" s="212"/>
      <c r="J102" s="209"/>
      <c r="K102" s="209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141</v>
      </c>
      <c r="AU102" s="217" t="s">
        <v>90</v>
      </c>
      <c r="AV102" s="13" t="s">
        <v>40</v>
      </c>
      <c r="AW102" s="13" t="s">
        <v>38</v>
      </c>
      <c r="AX102" s="13" t="s">
        <v>81</v>
      </c>
      <c r="AY102" s="217" t="s">
        <v>131</v>
      </c>
    </row>
    <row r="103" spans="1:65" s="14" customFormat="1" ht="10.199999999999999">
      <c r="B103" s="218"/>
      <c r="C103" s="219"/>
      <c r="D103" s="204" t="s">
        <v>141</v>
      </c>
      <c r="E103" s="220" t="s">
        <v>32</v>
      </c>
      <c r="F103" s="221" t="s">
        <v>156</v>
      </c>
      <c r="G103" s="219"/>
      <c r="H103" s="222">
        <v>16.321000000000002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141</v>
      </c>
      <c r="AU103" s="228" t="s">
        <v>90</v>
      </c>
      <c r="AV103" s="14" t="s">
        <v>90</v>
      </c>
      <c r="AW103" s="14" t="s">
        <v>38</v>
      </c>
      <c r="AX103" s="14" t="s">
        <v>81</v>
      </c>
      <c r="AY103" s="228" t="s">
        <v>131</v>
      </c>
    </row>
    <row r="104" spans="1:65" s="15" customFormat="1" ht="10.199999999999999">
      <c r="B104" s="229"/>
      <c r="C104" s="230"/>
      <c r="D104" s="204" t="s">
        <v>141</v>
      </c>
      <c r="E104" s="231" t="s">
        <v>32</v>
      </c>
      <c r="F104" s="232" t="s">
        <v>144</v>
      </c>
      <c r="G104" s="230"/>
      <c r="H104" s="233">
        <v>16.321000000000002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141</v>
      </c>
      <c r="AU104" s="239" t="s">
        <v>90</v>
      </c>
      <c r="AV104" s="15" t="s">
        <v>137</v>
      </c>
      <c r="AW104" s="15" t="s">
        <v>38</v>
      </c>
      <c r="AX104" s="15" t="s">
        <v>40</v>
      </c>
      <c r="AY104" s="239" t="s">
        <v>131</v>
      </c>
    </row>
    <row r="105" spans="1:65" s="2" customFormat="1" ht="21.75" customHeight="1">
      <c r="A105" s="37"/>
      <c r="B105" s="38"/>
      <c r="C105" s="191" t="s">
        <v>137</v>
      </c>
      <c r="D105" s="191" t="s">
        <v>133</v>
      </c>
      <c r="E105" s="192" t="s">
        <v>157</v>
      </c>
      <c r="F105" s="193" t="s">
        <v>158</v>
      </c>
      <c r="G105" s="194" t="s">
        <v>153</v>
      </c>
      <c r="H105" s="195">
        <v>36.31</v>
      </c>
      <c r="I105" s="196"/>
      <c r="J105" s="197">
        <f>ROUND(I105*H105,2)</f>
        <v>0</v>
      </c>
      <c r="K105" s="193" t="s">
        <v>136</v>
      </c>
      <c r="L105" s="42"/>
      <c r="M105" s="198" t="s">
        <v>32</v>
      </c>
      <c r="N105" s="199" t="s">
        <v>52</v>
      </c>
      <c r="O105" s="67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137</v>
      </c>
      <c r="AT105" s="202" t="s">
        <v>133</v>
      </c>
      <c r="AU105" s="202" t="s">
        <v>90</v>
      </c>
      <c r="AY105" s="19" t="s">
        <v>131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40</v>
      </c>
      <c r="BK105" s="203">
        <f>ROUND(I105*H105,2)</f>
        <v>0</v>
      </c>
      <c r="BL105" s="19" t="s">
        <v>137</v>
      </c>
      <c r="BM105" s="202" t="s">
        <v>159</v>
      </c>
    </row>
    <row r="106" spans="1:65" s="2" customFormat="1" ht="105.6">
      <c r="A106" s="37"/>
      <c r="B106" s="38"/>
      <c r="C106" s="39"/>
      <c r="D106" s="204" t="s">
        <v>139</v>
      </c>
      <c r="E106" s="39"/>
      <c r="F106" s="205" t="s">
        <v>160</v>
      </c>
      <c r="G106" s="39"/>
      <c r="H106" s="39"/>
      <c r="I106" s="112"/>
      <c r="J106" s="39"/>
      <c r="K106" s="39"/>
      <c r="L106" s="42"/>
      <c r="M106" s="206"/>
      <c r="N106" s="207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9" t="s">
        <v>139</v>
      </c>
      <c r="AU106" s="19" t="s">
        <v>90</v>
      </c>
    </row>
    <row r="107" spans="1:65" s="14" customFormat="1" ht="10.199999999999999">
      <c r="B107" s="218"/>
      <c r="C107" s="219"/>
      <c r="D107" s="204" t="s">
        <v>141</v>
      </c>
      <c r="E107" s="220" t="s">
        <v>32</v>
      </c>
      <c r="F107" s="221" t="s">
        <v>161</v>
      </c>
      <c r="G107" s="219"/>
      <c r="H107" s="222">
        <v>36.31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141</v>
      </c>
      <c r="AU107" s="228" t="s">
        <v>90</v>
      </c>
      <c r="AV107" s="14" t="s">
        <v>90</v>
      </c>
      <c r="AW107" s="14" t="s">
        <v>38</v>
      </c>
      <c r="AX107" s="14" t="s">
        <v>81</v>
      </c>
      <c r="AY107" s="228" t="s">
        <v>131</v>
      </c>
    </row>
    <row r="108" spans="1:65" s="15" customFormat="1" ht="10.199999999999999">
      <c r="B108" s="229"/>
      <c r="C108" s="230"/>
      <c r="D108" s="204" t="s">
        <v>141</v>
      </c>
      <c r="E108" s="231" t="s">
        <v>32</v>
      </c>
      <c r="F108" s="232" t="s">
        <v>144</v>
      </c>
      <c r="G108" s="230"/>
      <c r="H108" s="233">
        <v>36.31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141</v>
      </c>
      <c r="AU108" s="239" t="s">
        <v>90</v>
      </c>
      <c r="AV108" s="15" t="s">
        <v>137</v>
      </c>
      <c r="AW108" s="15" t="s">
        <v>38</v>
      </c>
      <c r="AX108" s="15" t="s">
        <v>40</v>
      </c>
      <c r="AY108" s="239" t="s">
        <v>131</v>
      </c>
    </row>
    <row r="109" spans="1:65" s="2" customFormat="1" ht="16.5" customHeight="1">
      <c r="A109" s="37"/>
      <c r="B109" s="38"/>
      <c r="C109" s="240" t="s">
        <v>162</v>
      </c>
      <c r="D109" s="240" t="s">
        <v>163</v>
      </c>
      <c r="E109" s="241" t="s">
        <v>164</v>
      </c>
      <c r="F109" s="242" t="s">
        <v>165</v>
      </c>
      <c r="G109" s="243" t="s">
        <v>166</v>
      </c>
      <c r="H109" s="244">
        <v>58.095999999999997</v>
      </c>
      <c r="I109" s="245"/>
      <c r="J109" s="246">
        <f>ROUND(I109*H109,2)</f>
        <v>0</v>
      </c>
      <c r="K109" s="242" t="s">
        <v>136</v>
      </c>
      <c r="L109" s="247"/>
      <c r="M109" s="248" t="s">
        <v>32</v>
      </c>
      <c r="N109" s="249" t="s">
        <v>52</v>
      </c>
      <c r="O109" s="67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2" t="s">
        <v>167</v>
      </c>
      <c r="AT109" s="202" t="s">
        <v>163</v>
      </c>
      <c r="AU109" s="202" t="s">
        <v>90</v>
      </c>
      <c r="AY109" s="19" t="s">
        <v>131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40</v>
      </c>
      <c r="BK109" s="203">
        <f>ROUND(I109*H109,2)</f>
        <v>0</v>
      </c>
      <c r="BL109" s="19" t="s">
        <v>137</v>
      </c>
      <c r="BM109" s="202" t="s">
        <v>168</v>
      </c>
    </row>
    <row r="110" spans="1:65" s="2" customFormat="1" ht="28.8">
      <c r="A110" s="37"/>
      <c r="B110" s="38"/>
      <c r="C110" s="39"/>
      <c r="D110" s="204" t="s">
        <v>149</v>
      </c>
      <c r="E110" s="39"/>
      <c r="F110" s="205" t="s">
        <v>169</v>
      </c>
      <c r="G110" s="39"/>
      <c r="H110" s="39"/>
      <c r="I110" s="112"/>
      <c r="J110" s="39"/>
      <c r="K110" s="39"/>
      <c r="L110" s="42"/>
      <c r="M110" s="206"/>
      <c r="N110" s="207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9" t="s">
        <v>149</v>
      </c>
      <c r="AU110" s="19" t="s">
        <v>90</v>
      </c>
    </row>
    <row r="111" spans="1:65" s="14" customFormat="1" ht="10.199999999999999">
      <c r="B111" s="218"/>
      <c r="C111" s="219"/>
      <c r="D111" s="204" t="s">
        <v>141</v>
      </c>
      <c r="E111" s="220" t="s">
        <v>32</v>
      </c>
      <c r="F111" s="221" t="s">
        <v>170</v>
      </c>
      <c r="G111" s="219"/>
      <c r="H111" s="222">
        <v>58.095999999999997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141</v>
      </c>
      <c r="AU111" s="228" t="s">
        <v>90</v>
      </c>
      <c r="AV111" s="14" t="s">
        <v>90</v>
      </c>
      <c r="AW111" s="14" t="s">
        <v>38</v>
      </c>
      <c r="AX111" s="14" t="s">
        <v>40</v>
      </c>
      <c r="AY111" s="228" t="s">
        <v>131</v>
      </c>
    </row>
    <row r="112" spans="1:65" s="2" customFormat="1" ht="16.5" customHeight="1">
      <c r="A112" s="37"/>
      <c r="B112" s="38"/>
      <c r="C112" s="191" t="s">
        <v>171</v>
      </c>
      <c r="D112" s="191" t="s">
        <v>133</v>
      </c>
      <c r="E112" s="192" t="s">
        <v>172</v>
      </c>
      <c r="F112" s="193" t="s">
        <v>173</v>
      </c>
      <c r="G112" s="194" t="s">
        <v>153</v>
      </c>
      <c r="H112" s="195">
        <v>7.2619999999999996</v>
      </c>
      <c r="I112" s="196"/>
      <c r="J112" s="197">
        <f>ROUND(I112*H112,2)</f>
        <v>0</v>
      </c>
      <c r="K112" s="193" t="s">
        <v>136</v>
      </c>
      <c r="L112" s="42"/>
      <c r="M112" s="198" t="s">
        <v>32</v>
      </c>
      <c r="N112" s="199" t="s">
        <v>52</v>
      </c>
      <c r="O112" s="67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2" t="s">
        <v>137</v>
      </c>
      <c r="AT112" s="202" t="s">
        <v>133</v>
      </c>
      <c r="AU112" s="202" t="s">
        <v>90</v>
      </c>
      <c r="AY112" s="19" t="s">
        <v>131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40</v>
      </c>
      <c r="BK112" s="203">
        <f>ROUND(I112*H112,2)</f>
        <v>0</v>
      </c>
      <c r="BL112" s="19" t="s">
        <v>137</v>
      </c>
      <c r="BM112" s="202" t="s">
        <v>174</v>
      </c>
    </row>
    <row r="113" spans="1:65" s="2" customFormat="1" ht="57.6">
      <c r="A113" s="37"/>
      <c r="B113" s="38"/>
      <c r="C113" s="39"/>
      <c r="D113" s="204" t="s">
        <v>139</v>
      </c>
      <c r="E113" s="39"/>
      <c r="F113" s="205" t="s">
        <v>175</v>
      </c>
      <c r="G113" s="39"/>
      <c r="H113" s="39"/>
      <c r="I113" s="112"/>
      <c r="J113" s="39"/>
      <c r="K113" s="39"/>
      <c r="L113" s="42"/>
      <c r="M113" s="206"/>
      <c r="N113" s="207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9" t="s">
        <v>139</v>
      </c>
      <c r="AU113" s="19" t="s">
        <v>90</v>
      </c>
    </row>
    <row r="114" spans="1:65" s="2" customFormat="1" ht="28.8">
      <c r="A114" s="37"/>
      <c r="B114" s="38"/>
      <c r="C114" s="39"/>
      <c r="D114" s="204" t="s">
        <v>149</v>
      </c>
      <c r="E114" s="39"/>
      <c r="F114" s="205" t="s">
        <v>176</v>
      </c>
      <c r="G114" s="39"/>
      <c r="H114" s="39"/>
      <c r="I114" s="112"/>
      <c r="J114" s="39"/>
      <c r="K114" s="39"/>
      <c r="L114" s="42"/>
      <c r="M114" s="206"/>
      <c r="N114" s="207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9" t="s">
        <v>149</v>
      </c>
      <c r="AU114" s="19" t="s">
        <v>90</v>
      </c>
    </row>
    <row r="115" spans="1:65" s="13" customFormat="1" ht="10.199999999999999">
      <c r="B115" s="208"/>
      <c r="C115" s="209"/>
      <c r="D115" s="204" t="s">
        <v>141</v>
      </c>
      <c r="E115" s="210" t="s">
        <v>32</v>
      </c>
      <c r="F115" s="211" t="s">
        <v>177</v>
      </c>
      <c r="G115" s="209"/>
      <c r="H115" s="210" t="s">
        <v>32</v>
      </c>
      <c r="I115" s="212"/>
      <c r="J115" s="209"/>
      <c r="K115" s="209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141</v>
      </c>
      <c r="AU115" s="217" t="s">
        <v>90</v>
      </c>
      <c r="AV115" s="13" t="s">
        <v>40</v>
      </c>
      <c r="AW115" s="13" t="s">
        <v>38</v>
      </c>
      <c r="AX115" s="13" t="s">
        <v>81</v>
      </c>
      <c r="AY115" s="217" t="s">
        <v>131</v>
      </c>
    </row>
    <row r="116" spans="1:65" s="13" customFormat="1" ht="10.199999999999999">
      <c r="B116" s="208"/>
      <c r="C116" s="209"/>
      <c r="D116" s="204" t="s">
        <v>141</v>
      </c>
      <c r="E116" s="210" t="s">
        <v>32</v>
      </c>
      <c r="F116" s="211" t="s">
        <v>142</v>
      </c>
      <c r="G116" s="209"/>
      <c r="H116" s="210" t="s">
        <v>32</v>
      </c>
      <c r="I116" s="212"/>
      <c r="J116" s="209"/>
      <c r="K116" s="209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141</v>
      </c>
      <c r="AU116" s="217" t="s">
        <v>90</v>
      </c>
      <c r="AV116" s="13" t="s">
        <v>40</v>
      </c>
      <c r="AW116" s="13" t="s">
        <v>38</v>
      </c>
      <c r="AX116" s="13" t="s">
        <v>81</v>
      </c>
      <c r="AY116" s="217" t="s">
        <v>131</v>
      </c>
    </row>
    <row r="117" spans="1:65" s="13" customFormat="1" ht="10.199999999999999">
      <c r="B117" s="208"/>
      <c r="C117" s="209"/>
      <c r="D117" s="204" t="s">
        <v>141</v>
      </c>
      <c r="E117" s="210" t="s">
        <v>32</v>
      </c>
      <c r="F117" s="211" t="s">
        <v>178</v>
      </c>
      <c r="G117" s="209"/>
      <c r="H117" s="210" t="s">
        <v>32</v>
      </c>
      <c r="I117" s="212"/>
      <c r="J117" s="209"/>
      <c r="K117" s="209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141</v>
      </c>
      <c r="AU117" s="217" t="s">
        <v>90</v>
      </c>
      <c r="AV117" s="13" t="s">
        <v>40</v>
      </c>
      <c r="AW117" s="13" t="s">
        <v>38</v>
      </c>
      <c r="AX117" s="13" t="s">
        <v>81</v>
      </c>
      <c r="AY117" s="217" t="s">
        <v>131</v>
      </c>
    </row>
    <row r="118" spans="1:65" s="14" customFormat="1" ht="10.199999999999999">
      <c r="B118" s="218"/>
      <c r="C118" s="219"/>
      <c r="D118" s="204" t="s">
        <v>141</v>
      </c>
      <c r="E118" s="220" t="s">
        <v>32</v>
      </c>
      <c r="F118" s="221" t="s">
        <v>179</v>
      </c>
      <c r="G118" s="219"/>
      <c r="H118" s="222">
        <v>7.2619999999999996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141</v>
      </c>
      <c r="AU118" s="228" t="s">
        <v>90</v>
      </c>
      <c r="AV118" s="14" t="s">
        <v>90</v>
      </c>
      <c r="AW118" s="14" t="s">
        <v>38</v>
      </c>
      <c r="AX118" s="14" t="s">
        <v>81</v>
      </c>
      <c r="AY118" s="228" t="s">
        <v>131</v>
      </c>
    </row>
    <row r="119" spans="1:65" s="15" customFormat="1" ht="10.199999999999999">
      <c r="B119" s="229"/>
      <c r="C119" s="230"/>
      <c r="D119" s="204" t="s">
        <v>141</v>
      </c>
      <c r="E119" s="231" t="s">
        <v>32</v>
      </c>
      <c r="F119" s="232" t="s">
        <v>144</v>
      </c>
      <c r="G119" s="230"/>
      <c r="H119" s="233">
        <v>7.2619999999999996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141</v>
      </c>
      <c r="AU119" s="239" t="s">
        <v>90</v>
      </c>
      <c r="AV119" s="15" t="s">
        <v>137</v>
      </c>
      <c r="AW119" s="15" t="s">
        <v>38</v>
      </c>
      <c r="AX119" s="15" t="s">
        <v>40</v>
      </c>
      <c r="AY119" s="239" t="s">
        <v>131</v>
      </c>
    </row>
    <row r="120" spans="1:65" s="2" customFormat="1" ht="21.75" customHeight="1">
      <c r="A120" s="37"/>
      <c r="B120" s="38"/>
      <c r="C120" s="191" t="s">
        <v>180</v>
      </c>
      <c r="D120" s="191" t="s">
        <v>133</v>
      </c>
      <c r="E120" s="192" t="s">
        <v>181</v>
      </c>
      <c r="F120" s="193" t="s">
        <v>182</v>
      </c>
      <c r="G120" s="194" t="s">
        <v>99</v>
      </c>
      <c r="H120" s="195">
        <v>181.55</v>
      </c>
      <c r="I120" s="196"/>
      <c r="J120" s="197">
        <f>ROUND(I120*H120,2)</f>
        <v>0</v>
      </c>
      <c r="K120" s="193" t="s">
        <v>136</v>
      </c>
      <c r="L120" s="42"/>
      <c r="M120" s="198" t="s">
        <v>32</v>
      </c>
      <c r="N120" s="199" t="s">
        <v>52</v>
      </c>
      <c r="O120" s="67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2" t="s">
        <v>137</v>
      </c>
      <c r="AT120" s="202" t="s">
        <v>133</v>
      </c>
      <c r="AU120" s="202" t="s">
        <v>90</v>
      </c>
      <c r="AY120" s="19" t="s">
        <v>131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9" t="s">
        <v>40</v>
      </c>
      <c r="BK120" s="203">
        <f>ROUND(I120*H120,2)</f>
        <v>0</v>
      </c>
      <c r="BL120" s="19" t="s">
        <v>137</v>
      </c>
      <c r="BM120" s="202" t="s">
        <v>183</v>
      </c>
    </row>
    <row r="121" spans="1:65" s="2" customFormat="1" ht="76.8">
      <c r="A121" s="37"/>
      <c r="B121" s="38"/>
      <c r="C121" s="39"/>
      <c r="D121" s="204" t="s">
        <v>139</v>
      </c>
      <c r="E121" s="39"/>
      <c r="F121" s="205" t="s">
        <v>184</v>
      </c>
      <c r="G121" s="39"/>
      <c r="H121" s="39"/>
      <c r="I121" s="112"/>
      <c r="J121" s="39"/>
      <c r="K121" s="39"/>
      <c r="L121" s="42"/>
      <c r="M121" s="206"/>
      <c r="N121" s="207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9" t="s">
        <v>139</v>
      </c>
      <c r="AU121" s="19" t="s">
        <v>90</v>
      </c>
    </row>
    <row r="122" spans="1:65" s="13" customFormat="1" ht="10.199999999999999">
      <c r="B122" s="208"/>
      <c r="C122" s="209"/>
      <c r="D122" s="204" t="s">
        <v>141</v>
      </c>
      <c r="E122" s="210" t="s">
        <v>32</v>
      </c>
      <c r="F122" s="211" t="s">
        <v>177</v>
      </c>
      <c r="G122" s="209"/>
      <c r="H122" s="210" t="s">
        <v>32</v>
      </c>
      <c r="I122" s="212"/>
      <c r="J122" s="209"/>
      <c r="K122" s="209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141</v>
      </c>
      <c r="AU122" s="217" t="s">
        <v>90</v>
      </c>
      <c r="AV122" s="13" t="s">
        <v>40</v>
      </c>
      <c r="AW122" s="13" t="s">
        <v>38</v>
      </c>
      <c r="AX122" s="13" t="s">
        <v>81</v>
      </c>
      <c r="AY122" s="217" t="s">
        <v>131</v>
      </c>
    </row>
    <row r="123" spans="1:65" s="13" customFormat="1" ht="10.199999999999999">
      <c r="B123" s="208"/>
      <c r="C123" s="209"/>
      <c r="D123" s="204" t="s">
        <v>141</v>
      </c>
      <c r="E123" s="210" t="s">
        <v>32</v>
      </c>
      <c r="F123" s="211" t="s">
        <v>142</v>
      </c>
      <c r="G123" s="209"/>
      <c r="H123" s="210" t="s">
        <v>32</v>
      </c>
      <c r="I123" s="212"/>
      <c r="J123" s="209"/>
      <c r="K123" s="209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141</v>
      </c>
      <c r="AU123" s="217" t="s">
        <v>90</v>
      </c>
      <c r="AV123" s="13" t="s">
        <v>40</v>
      </c>
      <c r="AW123" s="13" t="s">
        <v>38</v>
      </c>
      <c r="AX123" s="13" t="s">
        <v>81</v>
      </c>
      <c r="AY123" s="217" t="s">
        <v>131</v>
      </c>
    </row>
    <row r="124" spans="1:65" s="13" customFormat="1" ht="10.199999999999999">
      <c r="B124" s="208"/>
      <c r="C124" s="209"/>
      <c r="D124" s="204" t="s">
        <v>141</v>
      </c>
      <c r="E124" s="210" t="s">
        <v>32</v>
      </c>
      <c r="F124" s="211" t="s">
        <v>178</v>
      </c>
      <c r="G124" s="209"/>
      <c r="H124" s="210" t="s">
        <v>32</v>
      </c>
      <c r="I124" s="212"/>
      <c r="J124" s="209"/>
      <c r="K124" s="209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141</v>
      </c>
      <c r="AU124" s="217" t="s">
        <v>90</v>
      </c>
      <c r="AV124" s="13" t="s">
        <v>40</v>
      </c>
      <c r="AW124" s="13" t="s">
        <v>38</v>
      </c>
      <c r="AX124" s="13" t="s">
        <v>81</v>
      </c>
      <c r="AY124" s="217" t="s">
        <v>131</v>
      </c>
    </row>
    <row r="125" spans="1:65" s="14" customFormat="1" ht="10.199999999999999">
      <c r="B125" s="218"/>
      <c r="C125" s="219"/>
      <c r="D125" s="204" t="s">
        <v>141</v>
      </c>
      <c r="E125" s="220" t="s">
        <v>32</v>
      </c>
      <c r="F125" s="221" t="s">
        <v>185</v>
      </c>
      <c r="G125" s="219"/>
      <c r="H125" s="222">
        <v>181.55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141</v>
      </c>
      <c r="AU125" s="228" t="s">
        <v>90</v>
      </c>
      <c r="AV125" s="14" t="s">
        <v>90</v>
      </c>
      <c r="AW125" s="14" t="s">
        <v>38</v>
      </c>
      <c r="AX125" s="14" t="s">
        <v>81</v>
      </c>
      <c r="AY125" s="228" t="s">
        <v>131</v>
      </c>
    </row>
    <row r="126" spans="1:65" s="15" customFormat="1" ht="10.199999999999999">
      <c r="B126" s="229"/>
      <c r="C126" s="230"/>
      <c r="D126" s="204" t="s">
        <v>141</v>
      </c>
      <c r="E126" s="231" t="s">
        <v>32</v>
      </c>
      <c r="F126" s="232" t="s">
        <v>144</v>
      </c>
      <c r="G126" s="230"/>
      <c r="H126" s="233">
        <v>181.55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141</v>
      </c>
      <c r="AU126" s="239" t="s">
        <v>90</v>
      </c>
      <c r="AV126" s="15" t="s">
        <v>137</v>
      </c>
      <c r="AW126" s="15" t="s">
        <v>38</v>
      </c>
      <c r="AX126" s="15" t="s">
        <v>40</v>
      </c>
      <c r="AY126" s="239" t="s">
        <v>131</v>
      </c>
    </row>
    <row r="127" spans="1:65" s="2" customFormat="1" ht="21.75" customHeight="1">
      <c r="A127" s="37"/>
      <c r="B127" s="38"/>
      <c r="C127" s="191" t="s">
        <v>167</v>
      </c>
      <c r="D127" s="191" t="s">
        <v>133</v>
      </c>
      <c r="E127" s="192" t="s">
        <v>186</v>
      </c>
      <c r="F127" s="193" t="s">
        <v>187</v>
      </c>
      <c r="G127" s="194" t="s">
        <v>99</v>
      </c>
      <c r="H127" s="195">
        <v>181.55</v>
      </c>
      <c r="I127" s="196"/>
      <c r="J127" s="197">
        <f>ROUND(I127*H127,2)</f>
        <v>0</v>
      </c>
      <c r="K127" s="193" t="s">
        <v>136</v>
      </c>
      <c r="L127" s="42"/>
      <c r="M127" s="198" t="s">
        <v>32</v>
      </c>
      <c r="N127" s="199" t="s">
        <v>52</v>
      </c>
      <c r="O127" s="67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2" t="s">
        <v>137</v>
      </c>
      <c r="AT127" s="202" t="s">
        <v>133</v>
      </c>
      <c r="AU127" s="202" t="s">
        <v>90</v>
      </c>
      <c r="AY127" s="19" t="s">
        <v>131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40</v>
      </c>
      <c r="BK127" s="203">
        <f>ROUND(I127*H127,2)</f>
        <v>0</v>
      </c>
      <c r="BL127" s="19" t="s">
        <v>137</v>
      </c>
      <c r="BM127" s="202" t="s">
        <v>188</v>
      </c>
    </row>
    <row r="128" spans="1:65" s="2" customFormat="1" ht="105.6">
      <c r="A128" s="37"/>
      <c r="B128" s="38"/>
      <c r="C128" s="39"/>
      <c r="D128" s="204" t="s">
        <v>139</v>
      </c>
      <c r="E128" s="39"/>
      <c r="F128" s="205" t="s">
        <v>189</v>
      </c>
      <c r="G128" s="39"/>
      <c r="H128" s="39"/>
      <c r="I128" s="112"/>
      <c r="J128" s="39"/>
      <c r="K128" s="39"/>
      <c r="L128" s="42"/>
      <c r="M128" s="206"/>
      <c r="N128" s="207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9" t="s">
        <v>139</v>
      </c>
      <c r="AU128" s="19" t="s">
        <v>90</v>
      </c>
    </row>
    <row r="129" spans="1:65" s="13" customFormat="1" ht="10.199999999999999">
      <c r="B129" s="208"/>
      <c r="C129" s="209"/>
      <c r="D129" s="204" t="s">
        <v>141</v>
      </c>
      <c r="E129" s="210" t="s">
        <v>32</v>
      </c>
      <c r="F129" s="211" t="s">
        <v>177</v>
      </c>
      <c r="G129" s="209"/>
      <c r="H129" s="210" t="s">
        <v>32</v>
      </c>
      <c r="I129" s="212"/>
      <c r="J129" s="209"/>
      <c r="K129" s="209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141</v>
      </c>
      <c r="AU129" s="217" t="s">
        <v>90</v>
      </c>
      <c r="AV129" s="13" t="s">
        <v>40</v>
      </c>
      <c r="AW129" s="13" t="s">
        <v>38</v>
      </c>
      <c r="AX129" s="13" t="s">
        <v>81</v>
      </c>
      <c r="AY129" s="217" t="s">
        <v>131</v>
      </c>
    </row>
    <row r="130" spans="1:65" s="13" customFormat="1" ht="10.199999999999999">
      <c r="B130" s="208"/>
      <c r="C130" s="209"/>
      <c r="D130" s="204" t="s">
        <v>141</v>
      </c>
      <c r="E130" s="210" t="s">
        <v>32</v>
      </c>
      <c r="F130" s="211" t="s">
        <v>142</v>
      </c>
      <c r="G130" s="209"/>
      <c r="H130" s="210" t="s">
        <v>32</v>
      </c>
      <c r="I130" s="212"/>
      <c r="J130" s="209"/>
      <c r="K130" s="209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141</v>
      </c>
      <c r="AU130" s="217" t="s">
        <v>90</v>
      </c>
      <c r="AV130" s="13" t="s">
        <v>40</v>
      </c>
      <c r="AW130" s="13" t="s">
        <v>38</v>
      </c>
      <c r="AX130" s="13" t="s">
        <v>81</v>
      </c>
      <c r="AY130" s="217" t="s">
        <v>131</v>
      </c>
    </row>
    <row r="131" spans="1:65" s="13" customFormat="1" ht="10.199999999999999">
      <c r="B131" s="208"/>
      <c r="C131" s="209"/>
      <c r="D131" s="204" t="s">
        <v>141</v>
      </c>
      <c r="E131" s="210" t="s">
        <v>32</v>
      </c>
      <c r="F131" s="211" t="s">
        <v>178</v>
      </c>
      <c r="G131" s="209"/>
      <c r="H131" s="210" t="s">
        <v>32</v>
      </c>
      <c r="I131" s="212"/>
      <c r="J131" s="209"/>
      <c r="K131" s="209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141</v>
      </c>
      <c r="AU131" s="217" t="s">
        <v>90</v>
      </c>
      <c r="AV131" s="13" t="s">
        <v>40</v>
      </c>
      <c r="AW131" s="13" t="s">
        <v>38</v>
      </c>
      <c r="AX131" s="13" t="s">
        <v>81</v>
      </c>
      <c r="AY131" s="217" t="s">
        <v>131</v>
      </c>
    </row>
    <row r="132" spans="1:65" s="14" customFormat="1" ht="10.199999999999999">
      <c r="B132" s="218"/>
      <c r="C132" s="219"/>
      <c r="D132" s="204" t="s">
        <v>141</v>
      </c>
      <c r="E132" s="220" t="s">
        <v>32</v>
      </c>
      <c r="F132" s="221" t="s">
        <v>190</v>
      </c>
      <c r="G132" s="219"/>
      <c r="H132" s="222">
        <v>181.55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141</v>
      </c>
      <c r="AU132" s="228" t="s">
        <v>90</v>
      </c>
      <c r="AV132" s="14" t="s">
        <v>90</v>
      </c>
      <c r="AW132" s="14" t="s">
        <v>38</v>
      </c>
      <c r="AX132" s="14" t="s">
        <v>81</v>
      </c>
      <c r="AY132" s="228" t="s">
        <v>131</v>
      </c>
    </row>
    <row r="133" spans="1:65" s="15" customFormat="1" ht="10.199999999999999">
      <c r="B133" s="229"/>
      <c r="C133" s="230"/>
      <c r="D133" s="204" t="s">
        <v>141</v>
      </c>
      <c r="E133" s="231" t="s">
        <v>32</v>
      </c>
      <c r="F133" s="232" t="s">
        <v>144</v>
      </c>
      <c r="G133" s="230"/>
      <c r="H133" s="233">
        <v>181.55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141</v>
      </c>
      <c r="AU133" s="239" t="s">
        <v>90</v>
      </c>
      <c r="AV133" s="15" t="s">
        <v>137</v>
      </c>
      <c r="AW133" s="15" t="s">
        <v>38</v>
      </c>
      <c r="AX133" s="15" t="s">
        <v>40</v>
      </c>
      <c r="AY133" s="239" t="s">
        <v>131</v>
      </c>
    </row>
    <row r="134" spans="1:65" s="2" customFormat="1" ht="21.75" customHeight="1">
      <c r="A134" s="37"/>
      <c r="B134" s="38"/>
      <c r="C134" s="191" t="s">
        <v>191</v>
      </c>
      <c r="D134" s="191" t="s">
        <v>133</v>
      </c>
      <c r="E134" s="192" t="s">
        <v>192</v>
      </c>
      <c r="F134" s="193" t="s">
        <v>193</v>
      </c>
      <c r="G134" s="194" t="s">
        <v>99</v>
      </c>
      <c r="H134" s="195">
        <v>181.55</v>
      </c>
      <c r="I134" s="196"/>
      <c r="J134" s="197">
        <f>ROUND(I134*H134,2)</f>
        <v>0</v>
      </c>
      <c r="K134" s="193" t="s">
        <v>136</v>
      </c>
      <c r="L134" s="42"/>
      <c r="M134" s="198" t="s">
        <v>32</v>
      </c>
      <c r="N134" s="199" t="s">
        <v>52</v>
      </c>
      <c r="O134" s="67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2" t="s">
        <v>137</v>
      </c>
      <c r="AT134" s="202" t="s">
        <v>133</v>
      </c>
      <c r="AU134" s="202" t="s">
        <v>90</v>
      </c>
      <c r="AY134" s="19" t="s">
        <v>131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9" t="s">
        <v>40</v>
      </c>
      <c r="BK134" s="203">
        <f>ROUND(I134*H134,2)</f>
        <v>0</v>
      </c>
      <c r="BL134" s="19" t="s">
        <v>137</v>
      </c>
      <c r="BM134" s="202" t="s">
        <v>194</v>
      </c>
    </row>
    <row r="135" spans="1:65" s="2" customFormat="1" ht="105.6">
      <c r="A135" s="37"/>
      <c r="B135" s="38"/>
      <c r="C135" s="39"/>
      <c r="D135" s="204" t="s">
        <v>139</v>
      </c>
      <c r="E135" s="39"/>
      <c r="F135" s="205" t="s">
        <v>195</v>
      </c>
      <c r="G135" s="39"/>
      <c r="H135" s="39"/>
      <c r="I135" s="112"/>
      <c r="J135" s="39"/>
      <c r="K135" s="39"/>
      <c r="L135" s="42"/>
      <c r="M135" s="206"/>
      <c r="N135" s="207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9" t="s">
        <v>139</v>
      </c>
      <c r="AU135" s="19" t="s">
        <v>90</v>
      </c>
    </row>
    <row r="136" spans="1:65" s="13" customFormat="1" ht="10.199999999999999">
      <c r="B136" s="208"/>
      <c r="C136" s="209"/>
      <c r="D136" s="204" t="s">
        <v>141</v>
      </c>
      <c r="E136" s="210" t="s">
        <v>32</v>
      </c>
      <c r="F136" s="211" t="s">
        <v>177</v>
      </c>
      <c r="G136" s="209"/>
      <c r="H136" s="210" t="s">
        <v>32</v>
      </c>
      <c r="I136" s="212"/>
      <c r="J136" s="209"/>
      <c r="K136" s="209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141</v>
      </c>
      <c r="AU136" s="217" t="s">
        <v>90</v>
      </c>
      <c r="AV136" s="13" t="s">
        <v>40</v>
      </c>
      <c r="AW136" s="13" t="s">
        <v>38</v>
      </c>
      <c r="AX136" s="13" t="s">
        <v>81</v>
      </c>
      <c r="AY136" s="217" t="s">
        <v>131</v>
      </c>
    </row>
    <row r="137" spans="1:65" s="13" customFormat="1" ht="10.199999999999999">
      <c r="B137" s="208"/>
      <c r="C137" s="209"/>
      <c r="D137" s="204" t="s">
        <v>141</v>
      </c>
      <c r="E137" s="210" t="s">
        <v>32</v>
      </c>
      <c r="F137" s="211" t="s">
        <v>142</v>
      </c>
      <c r="G137" s="209"/>
      <c r="H137" s="210" t="s">
        <v>32</v>
      </c>
      <c r="I137" s="212"/>
      <c r="J137" s="209"/>
      <c r="K137" s="209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141</v>
      </c>
      <c r="AU137" s="217" t="s">
        <v>90</v>
      </c>
      <c r="AV137" s="13" t="s">
        <v>40</v>
      </c>
      <c r="AW137" s="13" t="s">
        <v>38</v>
      </c>
      <c r="AX137" s="13" t="s">
        <v>81</v>
      </c>
      <c r="AY137" s="217" t="s">
        <v>131</v>
      </c>
    </row>
    <row r="138" spans="1:65" s="13" customFormat="1" ht="10.199999999999999">
      <c r="B138" s="208"/>
      <c r="C138" s="209"/>
      <c r="D138" s="204" t="s">
        <v>141</v>
      </c>
      <c r="E138" s="210" t="s">
        <v>32</v>
      </c>
      <c r="F138" s="211" t="s">
        <v>178</v>
      </c>
      <c r="G138" s="209"/>
      <c r="H138" s="210" t="s">
        <v>32</v>
      </c>
      <c r="I138" s="212"/>
      <c r="J138" s="209"/>
      <c r="K138" s="209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141</v>
      </c>
      <c r="AU138" s="217" t="s">
        <v>90</v>
      </c>
      <c r="AV138" s="13" t="s">
        <v>40</v>
      </c>
      <c r="AW138" s="13" t="s">
        <v>38</v>
      </c>
      <c r="AX138" s="13" t="s">
        <v>81</v>
      </c>
      <c r="AY138" s="217" t="s">
        <v>131</v>
      </c>
    </row>
    <row r="139" spans="1:65" s="14" customFormat="1" ht="10.199999999999999">
      <c r="B139" s="218"/>
      <c r="C139" s="219"/>
      <c r="D139" s="204" t="s">
        <v>141</v>
      </c>
      <c r="E139" s="220" t="s">
        <v>32</v>
      </c>
      <c r="F139" s="221" t="s">
        <v>190</v>
      </c>
      <c r="G139" s="219"/>
      <c r="H139" s="222">
        <v>181.55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141</v>
      </c>
      <c r="AU139" s="228" t="s">
        <v>90</v>
      </c>
      <c r="AV139" s="14" t="s">
        <v>90</v>
      </c>
      <c r="AW139" s="14" t="s">
        <v>38</v>
      </c>
      <c r="AX139" s="14" t="s">
        <v>81</v>
      </c>
      <c r="AY139" s="228" t="s">
        <v>131</v>
      </c>
    </row>
    <row r="140" spans="1:65" s="15" customFormat="1" ht="10.199999999999999">
      <c r="B140" s="229"/>
      <c r="C140" s="230"/>
      <c r="D140" s="204" t="s">
        <v>141</v>
      </c>
      <c r="E140" s="231" t="s">
        <v>32</v>
      </c>
      <c r="F140" s="232" t="s">
        <v>144</v>
      </c>
      <c r="G140" s="230"/>
      <c r="H140" s="233">
        <v>181.55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141</v>
      </c>
      <c r="AU140" s="239" t="s">
        <v>90</v>
      </c>
      <c r="AV140" s="15" t="s">
        <v>137</v>
      </c>
      <c r="AW140" s="15" t="s">
        <v>38</v>
      </c>
      <c r="AX140" s="15" t="s">
        <v>40</v>
      </c>
      <c r="AY140" s="239" t="s">
        <v>131</v>
      </c>
    </row>
    <row r="141" spans="1:65" s="2" customFormat="1" ht="16.5" customHeight="1">
      <c r="A141" s="37"/>
      <c r="B141" s="38"/>
      <c r="C141" s="240" t="s">
        <v>196</v>
      </c>
      <c r="D141" s="240" t="s">
        <v>163</v>
      </c>
      <c r="E141" s="241" t="s">
        <v>197</v>
      </c>
      <c r="F141" s="242" t="s">
        <v>198</v>
      </c>
      <c r="G141" s="243" t="s">
        <v>199</v>
      </c>
      <c r="H141" s="244">
        <v>6.3540000000000001</v>
      </c>
      <c r="I141" s="245"/>
      <c r="J141" s="246">
        <f>ROUND(I141*H141,2)</f>
        <v>0</v>
      </c>
      <c r="K141" s="242" t="s">
        <v>136</v>
      </c>
      <c r="L141" s="247"/>
      <c r="M141" s="248" t="s">
        <v>32</v>
      </c>
      <c r="N141" s="249" t="s">
        <v>52</v>
      </c>
      <c r="O141" s="67"/>
      <c r="P141" s="200">
        <f>O141*H141</f>
        <v>0</v>
      </c>
      <c r="Q141" s="200">
        <v>1E-3</v>
      </c>
      <c r="R141" s="200">
        <f>Q141*H141</f>
        <v>6.3540000000000003E-3</v>
      </c>
      <c r="S141" s="200">
        <v>0</v>
      </c>
      <c r="T141" s="20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2" t="s">
        <v>167</v>
      </c>
      <c r="AT141" s="202" t="s">
        <v>163</v>
      </c>
      <c r="AU141" s="202" t="s">
        <v>90</v>
      </c>
      <c r="AY141" s="19" t="s">
        <v>131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40</v>
      </c>
      <c r="BK141" s="203">
        <f>ROUND(I141*H141,2)</f>
        <v>0</v>
      </c>
      <c r="BL141" s="19" t="s">
        <v>137</v>
      </c>
      <c r="BM141" s="202" t="s">
        <v>200</v>
      </c>
    </row>
    <row r="142" spans="1:65" s="2" customFormat="1" ht="19.2">
      <c r="A142" s="37"/>
      <c r="B142" s="38"/>
      <c r="C142" s="39"/>
      <c r="D142" s="204" t="s">
        <v>149</v>
      </c>
      <c r="E142" s="39"/>
      <c r="F142" s="205" t="s">
        <v>201</v>
      </c>
      <c r="G142" s="39"/>
      <c r="H142" s="39"/>
      <c r="I142" s="112"/>
      <c r="J142" s="39"/>
      <c r="K142" s="39"/>
      <c r="L142" s="42"/>
      <c r="M142" s="206"/>
      <c r="N142" s="207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9" t="s">
        <v>149</v>
      </c>
      <c r="AU142" s="19" t="s">
        <v>90</v>
      </c>
    </row>
    <row r="143" spans="1:65" s="14" customFormat="1" ht="10.199999999999999">
      <c r="B143" s="218"/>
      <c r="C143" s="219"/>
      <c r="D143" s="204" t="s">
        <v>141</v>
      </c>
      <c r="E143" s="219"/>
      <c r="F143" s="221" t="s">
        <v>202</v>
      </c>
      <c r="G143" s="219"/>
      <c r="H143" s="222">
        <v>6.3540000000000001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141</v>
      </c>
      <c r="AU143" s="228" t="s">
        <v>90</v>
      </c>
      <c r="AV143" s="14" t="s">
        <v>90</v>
      </c>
      <c r="AW143" s="14" t="s">
        <v>4</v>
      </c>
      <c r="AX143" s="14" t="s">
        <v>40</v>
      </c>
      <c r="AY143" s="228" t="s">
        <v>131</v>
      </c>
    </row>
    <row r="144" spans="1:65" s="2" customFormat="1" ht="16.5" customHeight="1">
      <c r="A144" s="37"/>
      <c r="B144" s="38"/>
      <c r="C144" s="191" t="s">
        <v>203</v>
      </c>
      <c r="D144" s="191" t="s">
        <v>133</v>
      </c>
      <c r="E144" s="192" t="s">
        <v>204</v>
      </c>
      <c r="F144" s="193" t="s">
        <v>205</v>
      </c>
      <c r="G144" s="194" t="s">
        <v>99</v>
      </c>
      <c r="H144" s="195">
        <v>220.75</v>
      </c>
      <c r="I144" s="196"/>
      <c r="J144" s="197">
        <f>ROUND(I144*H144,2)</f>
        <v>0</v>
      </c>
      <c r="K144" s="193" t="s">
        <v>136</v>
      </c>
      <c r="L144" s="42"/>
      <c r="M144" s="198" t="s">
        <v>32</v>
      </c>
      <c r="N144" s="199" t="s">
        <v>52</v>
      </c>
      <c r="O144" s="67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2" t="s">
        <v>137</v>
      </c>
      <c r="AT144" s="202" t="s">
        <v>133</v>
      </c>
      <c r="AU144" s="202" t="s">
        <v>90</v>
      </c>
      <c r="AY144" s="19" t="s">
        <v>131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40</v>
      </c>
      <c r="BK144" s="203">
        <f>ROUND(I144*H144,2)</f>
        <v>0</v>
      </c>
      <c r="BL144" s="19" t="s">
        <v>137</v>
      </c>
      <c r="BM144" s="202" t="s">
        <v>206</v>
      </c>
    </row>
    <row r="145" spans="1:65" s="2" customFormat="1" ht="115.2">
      <c r="A145" s="37"/>
      <c r="B145" s="38"/>
      <c r="C145" s="39"/>
      <c r="D145" s="204" t="s">
        <v>139</v>
      </c>
      <c r="E145" s="39"/>
      <c r="F145" s="205" t="s">
        <v>207</v>
      </c>
      <c r="G145" s="39"/>
      <c r="H145" s="39"/>
      <c r="I145" s="112"/>
      <c r="J145" s="39"/>
      <c r="K145" s="39"/>
      <c r="L145" s="42"/>
      <c r="M145" s="206"/>
      <c r="N145" s="207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9" t="s">
        <v>139</v>
      </c>
      <c r="AU145" s="19" t="s">
        <v>90</v>
      </c>
    </row>
    <row r="146" spans="1:65" s="13" customFormat="1" ht="10.199999999999999">
      <c r="B146" s="208"/>
      <c r="C146" s="209"/>
      <c r="D146" s="204" t="s">
        <v>141</v>
      </c>
      <c r="E146" s="210" t="s">
        <v>32</v>
      </c>
      <c r="F146" s="211" t="s">
        <v>208</v>
      </c>
      <c r="G146" s="209"/>
      <c r="H146" s="210" t="s">
        <v>32</v>
      </c>
      <c r="I146" s="212"/>
      <c r="J146" s="209"/>
      <c r="K146" s="209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141</v>
      </c>
      <c r="AU146" s="217" t="s">
        <v>90</v>
      </c>
      <c r="AV146" s="13" t="s">
        <v>40</v>
      </c>
      <c r="AW146" s="13" t="s">
        <v>38</v>
      </c>
      <c r="AX146" s="13" t="s">
        <v>81</v>
      </c>
      <c r="AY146" s="217" t="s">
        <v>131</v>
      </c>
    </row>
    <row r="147" spans="1:65" s="13" customFormat="1" ht="10.199999999999999">
      <c r="B147" s="208"/>
      <c r="C147" s="209"/>
      <c r="D147" s="204" t="s">
        <v>141</v>
      </c>
      <c r="E147" s="210" t="s">
        <v>32</v>
      </c>
      <c r="F147" s="211" t="s">
        <v>209</v>
      </c>
      <c r="G147" s="209"/>
      <c r="H147" s="210" t="s">
        <v>32</v>
      </c>
      <c r="I147" s="212"/>
      <c r="J147" s="209"/>
      <c r="K147" s="209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141</v>
      </c>
      <c r="AU147" s="217" t="s">
        <v>90</v>
      </c>
      <c r="AV147" s="13" t="s">
        <v>40</v>
      </c>
      <c r="AW147" s="13" t="s">
        <v>38</v>
      </c>
      <c r="AX147" s="13" t="s">
        <v>81</v>
      </c>
      <c r="AY147" s="217" t="s">
        <v>131</v>
      </c>
    </row>
    <row r="148" spans="1:65" s="13" customFormat="1" ht="10.199999999999999">
      <c r="B148" s="208"/>
      <c r="C148" s="209"/>
      <c r="D148" s="204" t="s">
        <v>141</v>
      </c>
      <c r="E148" s="210" t="s">
        <v>32</v>
      </c>
      <c r="F148" s="211" t="s">
        <v>142</v>
      </c>
      <c r="G148" s="209"/>
      <c r="H148" s="210" t="s">
        <v>32</v>
      </c>
      <c r="I148" s="212"/>
      <c r="J148" s="209"/>
      <c r="K148" s="209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141</v>
      </c>
      <c r="AU148" s="217" t="s">
        <v>90</v>
      </c>
      <c r="AV148" s="13" t="s">
        <v>40</v>
      </c>
      <c r="AW148" s="13" t="s">
        <v>38</v>
      </c>
      <c r="AX148" s="13" t="s">
        <v>81</v>
      </c>
      <c r="AY148" s="217" t="s">
        <v>131</v>
      </c>
    </row>
    <row r="149" spans="1:65" s="14" customFormat="1" ht="10.199999999999999">
      <c r="B149" s="218"/>
      <c r="C149" s="219"/>
      <c r="D149" s="204" t="s">
        <v>141</v>
      </c>
      <c r="E149" s="220" t="s">
        <v>32</v>
      </c>
      <c r="F149" s="221" t="s">
        <v>210</v>
      </c>
      <c r="G149" s="219"/>
      <c r="H149" s="222">
        <v>220.75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141</v>
      </c>
      <c r="AU149" s="228" t="s">
        <v>90</v>
      </c>
      <c r="AV149" s="14" t="s">
        <v>90</v>
      </c>
      <c r="AW149" s="14" t="s">
        <v>38</v>
      </c>
      <c r="AX149" s="14" t="s">
        <v>81</v>
      </c>
      <c r="AY149" s="228" t="s">
        <v>131</v>
      </c>
    </row>
    <row r="150" spans="1:65" s="15" customFormat="1" ht="10.199999999999999">
      <c r="B150" s="229"/>
      <c r="C150" s="230"/>
      <c r="D150" s="204" t="s">
        <v>141</v>
      </c>
      <c r="E150" s="231" t="s">
        <v>32</v>
      </c>
      <c r="F150" s="232" t="s">
        <v>144</v>
      </c>
      <c r="G150" s="230"/>
      <c r="H150" s="233">
        <v>220.75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141</v>
      </c>
      <c r="AU150" s="239" t="s">
        <v>90</v>
      </c>
      <c r="AV150" s="15" t="s">
        <v>137</v>
      </c>
      <c r="AW150" s="15" t="s">
        <v>38</v>
      </c>
      <c r="AX150" s="15" t="s">
        <v>40</v>
      </c>
      <c r="AY150" s="239" t="s">
        <v>131</v>
      </c>
    </row>
    <row r="151" spans="1:65" s="2" customFormat="1" ht="16.5" customHeight="1">
      <c r="A151" s="37"/>
      <c r="B151" s="38"/>
      <c r="C151" s="191" t="s">
        <v>211</v>
      </c>
      <c r="D151" s="191" t="s">
        <v>133</v>
      </c>
      <c r="E151" s="192" t="s">
        <v>212</v>
      </c>
      <c r="F151" s="193" t="s">
        <v>213</v>
      </c>
      <c r="G151" s="194" t="s">
        <v>99</v>
      </c>
      <c r="H151" s="195">
        <v>726.2</v>
      </c>
      <c r="I151" s="196"/>
      <c r="J151" s="197">
        <f>ROUND(I151*H151,2)</f>
        <v>0</v>
      </c>
      <c r="K151" s="193" t="s">
        <v>136</v>
      </c>
      <c r="L151" s="42"/>
      <c r="M151" s="198" t="s">
        <v>32</v>
      </c>
      <c r="N151" s="199" t="s">
        <v>52</v>
      </c>
      <c r="O151" s="67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2" t="s">
        <v>137</v>
      </c>
      <c r="AT151" s="202" t="s">
        <v>133</v>
      </c>
      <c r="AU151" s="202" t="s">
        <v>90</v>
      </c>
      <c r="AY151" s="19" t="s">
        <v>131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40</v>
      </c>
      <c r="BK151" s="203">
        <f>ROUND(I151*H151,2)</f>
        <v>0</v>
      </c>
      <c r="BL151" s="19" t="s">
        <v>137</v>
      </c>
      <c r="BM151" s="202" t="s">
        <v>214</v>
      </c>
    </row>
    <row r="152" spans="1:65" s="2" customFormat="1" ht="38.4">
      <c r="A152" s="37"/>
      <c r="B152" s="38"/>
      <c r="C152" s="39"/>
      <c r="D152" s="204" t="s">
        <v>139</v>
      </c>
      <c r="E152" s="39"/>
      <c r="F152" s="205" t="s">
        <v>215</v>
      </c>
      <c r="G152" s="39"/>
      <c r="H152" s="39"/>
      <c r="I152" s="112"/>
      <c r="J152" s="39"/>
      <c r="K152" s="39"/>
      <c r="L152" s="42"/>
      <c r="M152" s="206"/>
      <c r="N152" s="207"/>
      <c r="O152" s="67"/>
      <c r="P152" s="67"/>
      <c r="Q152" s="67"/>
      <c r="R152" s="67"/>
      <c r="S152" s="67"/>
      <c r="T152" s="68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9" t="s">
        <v>139</v>
      </c>
      <c r="AU152" s="19" t="s">
        <v>90</v>
      </c>
    </row>
    <row r="153" spans="1:65" s="13" customFormat="1" ht="10.199999999999999">
      <c r="B153" s="208"/>
      <c r="C153" s="209"/>
      <c r="D153" s="204" t="s">
        <v>141</v>
      </c>
      <c r="E153" s="210" t="s">
        <v>32</v>
      </c>
      <c r="F153" s="211" t="s">
        <v>177</v>
      </c>
      <c r="G153" s="209"/>
      <c r="H153" s="210" t="s">
        <v>32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141</v>
      </c>
      <c r="AU153" s="217" t="s">
        <v>90</v>
      </c>
      <c r="AV153" s="13" t="s">
        <v>40</v>
      </c>
      <c r="AW153" s="13" t="s">
        <v>38</v>
      </c>
      <c r="AX153" s="13" t="s">
        <v>81</v>
      </c>
      <c r="AY153" s="217" t="s">
        <v>131</v>
      </c>
    </row>
    <row r="154" spans="1:65" s="13" customFormat="1" ht="10.199999999999999">
      <c r="B154" s="208"/>
      <c r="C154" s="209"/>
      <c r="D154" s="204" t="s">
        <v>141</v>
      </c>
      <c r="E154" s="210" t="s">
        <v>32</v>
      </c>
      <c r="F154" s="211" t="s">
        <v>142</v>
      </c>
      <c r="G154" s="209"/>
      <c r="H154" s="210" t="s">
        <v>32</v>
      </c>
      <c r="I154" s="212"/>
      <c r="J154" s="209"/>
      <c r="K154" s="209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141</v>
      </c>
      <c r="AU154" s="217" t="s">
        <v>90</v>
      </c>
      <c r="AV154" s="13" t="s">
        <v>40</v>
      </c>
      <c r="AW154" s="13" t="s">
        <v>38</v>
      </c>
      <c r="AX154" s="13" t="s">
        <v>81</v>
      </c>
      <c r="AY154" s="217" t="s">
        <v>131</v>
      </c>
    </row>
    <row r="155" spans="1:65" s="13" customFormat="1" ht="10.199999999999999">
      <c r="B155" s="208"/>
      <c r="C155" s="209"/>
      <c r="D155" s="204" t="s">
        <v>141</v>
      </c>
      <c r="E155" s="210" t="s">
        <v>32</v>
      </c>
      <c r="F155" s="211" t="s">
        <v>178</v>
      </c>
      <c r="G155" s="209"/>
      <c r="H155" s="210" t="s">
        <v>32</v>
      </c>
      <c r="I155" s="212"/>
      <c r="J155" s="209"/>
      <c r="K155" s="209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141</v>
      </c>
      <c r="AU155" s="217" t="s">
        <v>90</v>
      </c>
      <c r="AV155" s="13" t="s">
        <v>40</v>
      </c>
      <c r="AW155" s="13" t="s">
        <v>38</v>
      </c>
      <c r="AX155" s="13" t="s">
        <v>81</v>
      </c>
      <c r="AY155" s="217" t="s">
        <v>131</v>
      </c>
    </row>
    <row r="156" spans="1:65" s="13" customFormat="1" ht="10.199999999999999">
      <c r="B156" s="208"/>
      <c r="C156" s="209"/>
      <c r="D156" s="204" t="s">
        <v>141</v>
      </c>
      <c r="E156" s="210" t="s">
        <v>32</v>
      </c>
      <c r="F156" s="211" t="s">
        <v>216</v>
      </c>
      <c r="G156" s="209"/>
      <c r="H156" s="210" t="s">
        <v>32</v>
      </c>
      <c r="I156" s="212"/>
      <c r="J156" s="209"/>
      <c r="K156" s="209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141</v>
      </c>
      <c r="AU156" s="217" t="s">
        <v>90</v>
      </c>
      <c r="AV156" s="13" t="s">
        <v>40</v>
      </c>
      <c r="AW156" s="13" t="s">
        <v>38</v>
      </c>
      <c r="AX156" s="13" t="s">
        <v>81</v>
      </c>
      <c r="AY156" s="217" t="s">
        <v>131</v>
      </c>
    </row>
    <row r="157" spans="1:65" s="14" customFormat="1" ht="10.199999999999999">
      <c r="B157" s="218"/>
      <c r="C157" s="219"/>
      <c r="D157" s="204" t="s">
        <v>141</v>
      </c>
      <c r="E157" s="220" t="s">
        <v>32</v>
      </c>
      <c r="F157" s="221" t="s">
        <v>217</v>
      </c>
      <c r="G157" s="219"/>
      <c r="H157" s="222">
        <v>363.1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141</v>
      </c>
      <c r="AU157" s="228" t="s">
        <v>90</v>
      </c>
      <c r="AV157" s="14" t="s">
        <v>90</v>
      </c>
      <c r="AW157" s="14" t="s">
        <v>38</v>
      </c>
      <c r="AX157" s="14" t="s">
        <v>81</v>
      </c>
      <c r="AY157" s="228" t="s">
        <v>131</v>
      </c>
    </row>
    <row r="158" spans="1:65" s="14" customFormat="1" ht="10.199999999999999">
      <c r="B158" s="218"/>
      <c r="C158" s="219"/>
      <c r="D158" s="204" t="s">
        <v>141</v>
      </c>
      <c r="E158" s="220" t="s">
        <v>32</v>
      </c>
      <c r="F158" s="221" t="s">
        <v>218</v>
      </c>
      <c r="G158" s="219"/>
      <c r="H158" s="222">
        <v>363.1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141</v>
      </c>
      <c r="AU158" s="228" t="s">
        <v>90</v>
      </c>
      <c r="AV158" s="14" t="s">
        <v>90</v>
      </c>
      <c r="AW158" s="14" t="s">
        <v>38</v>
      </c>
      <c r="AX158" s="14" t="s">
        <v>81</v>
      </c>
      <c r="AY158" s="228" t="s">
        <v>131</v>
      </c>
    </row>
    <row r="159" spans="1:65" s="15" customFormat="1" ht="10.199999999999999">
      <c r="B159" s="229"/>
      <c r="C159" s="230"/>
      <c r="D159" s="204" t="s">
        <v>141</v>
      </c>
      <c r="E159" s="231" t="s">
        <v>32</v>
      </c>
      <c r="F159" s="232" t="s">
        <v>144</v>
      </c>
      <c r="G159" s="230"/>
      <c r="H159" s="233">
        <v>726.2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141</v>
      </c>
      <c r="AU159" s="239" t="s">
        <v>90</v>
      </c>
      <c r="AV159" s="15" t="s">
        <v>137</v>
      </c>
      <c r="AW159" s="15" t="s">
        <v>38</v>
      </c>
      <c r="AX159" s="15" t="s">
        <v>40</v>
      </c>
      <c r="AY159" s="239" t="s">
        <v>131</v>
      </c>
    </row>
    <row r="160" spans="1:65" s="2" customFormat="1" ht="16.5" customHeight="1">
      <c r="A160" s="37"/>
      <c r="B160" s="38"/>
      <c r="C160" s="191" t="s">
        <v>219</v>
      </c>
      <c r="D160" s="191" t="s">
        <v>133</v>
      </c>
      <c r="E160" s="192" t="s">
        <v>220</v>
      </c>
      <c r="F160" s="193" t="s">
        <v>221</v>
      </c>
      <c r="G160" s="194" t="s">
        <v>99</v>
      </c>
      <c r="H160" s="195">
        <v>1089.3</v>
      </c>
      <c r="I160" s="196"/>
      <c r="J160" s="197">
        <f>ROUND(I160*H160,2)</f>
        <v>0</v>
      </c>
      <c r="K160" s="193" t="s">
        <v>136</v>
      </c>
      <c r="L160" s="42"/>
      <c r="M160" s="198" t="s">
        <v>32</v>
      </c>
      <c r="N160" s="199" t="s">
        <v>52</v>
      </c>
      <c r="O160" s="67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2" t="s">
        <v>137</v>
      </c>
      <c r="AT160" s="202" t="s">
        <v>133</v>
      </c>
      <c r="AU160" s="202" t="s">
        <v>90</v>
      </c>
      <c r="AY160" s="19" t="s">
        <v>131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40</v>
      </c>
      <c r="BK160" s="203">
        <f>ROUND(I160*H160,2)</f>
        <v>0</v>
      </c>
      <c r="BL160" s="19" t="s">
        <v>137</v>
      </c>
      <c r="BM160" s="202" t="s">
        <v>222</v>
      </c>
    </row>
    <row r="161" spans="1:65" s="2" customFormat="1" ht="38.4">
      <c r="A161" s="37"/>
      <c r="B161" s="38"/>
      <c r="C161" s="39"/>
      <c r="D161" s="204" t="s">
        <v>139</v>
      </c>
      <c r="E161" s="39"/>
      <c r="F161" s="205" t="s">
        <v>215</v>
      </c>
      <c r="G161" s="39"/>
      <c r="H161" s="39"/>
      <c r="I161" s="112"/>
      <c r="J161" s="39"/>
      <c r="K161" s="39"/>
      <c r="L161" s="42"/>
      <c r="M161" s="206"/>
      <c r="N161" s="207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9" t="s">
        <v>139</v>
      </c>
      <c r="AU161" s="19" t="s">
        <v>90</v>
      </c>
    </row>
    <row r="162" spans="1:65" s="13" customFormat="1" ht="10.199999999999999">
      <c r="B162" s="208"/>
      <c r="C162" s="209"/>
      <c r="D162" s="204" t="s">
        <v>141</v>
      </c>
      <c r="E162" s="210" t="s">
        <v>32</v>
      </c>
      <c r="F162" s="211" t="s">
        <v>177</v>
      </c>
      <c r="G162" s="209"/>
      <c r="H162" s="210" t="s">
        <v>32</v>
      </c>
      <c r="I162" s="212"/>
      <c r="J162" s="209"/>
      <c r="K162" s="209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141</v>
      </c>
      <c r="AU162" s="217" t="s">
        <v>90</v>
      </c>
      <c r="AV162" s="13" t="s">
        <v>40</v>
      </c>
      <c r="AW162" s="13" t="s">
        <v>38</v>
      </c>
      <c r="AX162" s="13" t="s">
        <v>81</v>
      </c>
      <c r="AY162" s="217" t="s">
        <v>131</v>
      </c>
    </row>
    <row r="163" spans="1:65" s="13" customFormat="1" ht="10.199999999999999">
      <c r="B163" s="208"/>
      <c r="C163" s="209"/>
      <c r="D163" s="204" t="s">
        <v>141</v>
      </c>
      <c r="E163" s="210" t="s">
        <v>32</v>
      </c>
      <c r="F163" s="211" t="s">
        <v>142</v>
      </c>
      <c r="G163" s="209"/>
      <c r="H163" s="210" t="s">
        <v>32</v>
      </c>
      <c r="I163" s="212"/>
      <c r="J163" s="209"/>
      <c r="K163" s="209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141</v>
      </c>
      <c r="AU163" s="217" t="s">
        <v>90</v>
      </c>
      <c r="AV163" s="13" t="s">
        <v>40</v>
      </c>
      <c r="AW163" s="13" t="s">
        <v>38</v>
      </c>
      <c r="AX163" s="13" t="s">
        <v>81</v>
      </c>
      <c r="AY163" s="217" t="s">
        <v>131</v>
      </c>
    </row>
    <row r="164" spans="1:65" s="13" customFormat="1" ht="10.199999999999999">
      <c r="B164" s="208"/>
      <c r="C164" s="209"/>
      <c r="D164" s="204" t="s">
        <v>141</v>
      </c>
      <c r="E164" s="210" t="s">
        <v>32</v>
      </c>
      <c r="F164" s="211" t="s">
        <v>178</v>
      </c>
      <c r="G164" s="209"/>
      <c r="H164" s="210" t="s">
        <v>32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141</v>
      </c>
      <c r="AU164" s="217" t="s">
        <v>90</v>
      </c>
      <c r="AV164" s="13" t="s">
        <v>40</v>
      </c>
      <c r="AW164" s="13" t="s">
        <v>38</v>
      </c>
      <c r="AX164" s="13" t="s">
        <v>81</v>
      </c>
      <c r="AY164" s="217" t="s">
        <v>131</v>
      </c>
    </row>
    <row r="165" spans="1:65" s="13" customFormat="1" ht="10.199999999999999">
      <c r="B165" s="208"/>
      <c r="C165" s="209"/>
      <c r="D165" s="204" t="s">
        <v>141</v>
      </c>
      <c r="E165" s="210" t="s">
        <v>32</v>
      </c>
      <c r="F165" s="211" t="s">
        <v>223</v>
      </c>
      <c r="G165" s="209"/>
      <c r="H165" s="210" t="s">
        <v>32</v>
      </c>
      <c r="I165" s="212"/>
      <c r="J165" s="209"/>
      <c r="K165" s="209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141</v>
      </c>
      <c r="AU165" s="217" t="s">
        <v>90</v>
      </c>
      <c r="AV165" s="13" t="s">
        <v>40</v>
      </c>
      <c r="AW165" s="13" t="s">
        <v>38</v>
      </c>
      <c r="AX165" s="13" t="s">
        <v>81</v>
      </c>
      <c r="AY165" s="217" t="s">
        <v>131</v>
      </c>
    </row>
    <row r="166" spans="1:65" s="14" customFormat="1" ht="10.199999999999999">
      <c r="B166" s="218"/>
      <c r="C166" s="219"/>
      <c r="D166" s="204" t="s">
        <v>141</v>
      </c>
      <c r="E166" s="220" t="s">
        <v>32</v>
      </c>
      <c r="F166" s="221" t="s">
        <v>224</v>
      </c>
      <c r="G166" s="219"/>
      <c r="H166" s="222">
        <v>544.65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141</v>
      </c>
      <c r="AU166" s="228" t="s">
        <v>90</v>
      </c>
      <c r="AV166" s="14" t="s">
        <v>90</v>
      </c>
      <c r="AW166" s="14" t="s">
        <v>38</v>
      </c>
      <c r="AX166" s="14" t="s">
        <v>81</v>
      </c>
      <c r="AY166" s="228" t="s">
        <v>131</v>
      </c>
    </row>
    <row r="167" spans="1:65" s="14" customFormat="1" ht="10.199999999999999">
      <c r="B167" s="218"/>
      <c r="C167" s="219"/>
      <c r="D167" s="204" t="s">
        <v>141</v>
      </c>
      <c r="E167" s="220" t="s">
        <v>32</v>
      </c>
      <c r="F167" s="221" t="s">
        <v>225</v>
      </c>
      <c r="G167" s="219"/>
      <c r="H167" s="222">
        <v>544.65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141</v>
      </c>
      <c r="AU167" s="228" t="s">
        <v>90</v>
      </c>
      <c r="AV167" s="14" t="s">
        <v>90</v>
      </c>
      <c r="AW167" s="14" t="s">
        <v>38</v>
      </c>
      <c r="AX167" s="14" t="s">
        <v>81</v>
      </c>
      <c r="AY167" s="228" t="s">
        <v>131</v>
      </c>
    </row>
    <row r="168" spans="1:65" s="15" customFormat="1" ht="10.199999999999999">
      <c r="B168" s="229"/>
      <c r="C168" s="230"/>
      <c r="D168" s="204" t="s">
        <v>141</v>
      </c>
      <c r="E168" s="231" t="s">
        <v>32</v>
      </c>
      <c r="F168" s="232" t="s">
        <v>144</v>
      </c>
      <c r="G168" s="230"/>
      <c r="H168" s="233">
        <v>1089.3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141</v>
      </c>
      <c r="AU168" s="239" t="s">
        <v>90</v>
      </c>
      <c r="AV168" s="15" t="s">
        <v>137</v>
      </c>
      <c r="AW168" s="15" t="s">
        <v>38</v>
      </c>
      <c r="AX168" s="15" t="s">
        <v>40</v>
      </c>
      <c r="AY168" s="239" t="s">
        <v>131</v>
      </c>
    </row>
    <row r="169" spans="1:65" s="2" customFormat="1" ht="21.75" customHeight="1">
      <c r="A169" s="37"/>
      <c r="B169" s="38"/>
      <c r="C169" s="191" t="s">
        <v>226</v>
      </c>
      <c r="D169" s="191" t="s">
        <v>133</v>
      </c>
      <c r="E169" s="192" t="s">
        <v>227</v>
      </c>
      <c r="F169" s="193" t="s">
        <v>228</v>
      </c>
      <c r="G169" s="194" t="s">
        <v>99</v>
      </c>
      <c r="H169" s="195">
        <v>181.55</v>
      </c>
      <c r="I169" s="196"/>
      <c r="J169" s="197">
        <f>ROUND(I169*H169,2)</f>
        <v>0</v>
      </c>
      <c r="K169" s="193" t="s">
        <v>136</v>
      </c>
      <c r="L169" s="42"/>
      <c r="M169" s="198" t="s">
        <v>32</v>
      </c>
      <c r="N169" s="199" t="s">
        <v>52</v>
      </c>
      <c r="O169" s="67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2" t="s">
        <v>137</v>
      </c>
      <c r="AT169" s="202" t="s">
        <v>133</v>
      </c>
      <c r="AU169" s="202" t="s">
        <v>90</v>
      </c>
      <c r="AY169" s="19" t="s">
        <v>131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9" t="s">
        <v>40</v>
      </c>
      <c r="BK169" s="203">
        <f>ROUND(I169*H169,2)</f>
        <v>0</v>
      </c>
      <c r="BL169" s="19" t="s">
        <v>137</v>
      </c>
      <c r="BM169" s="202" t="s">
        <v>229</v>
      </c>
    </row>
    <row r="170" spans="1:65" s="2" customFormat="1" ht="124.8">
      <c r="A170" s="37"/>
      <c r="B170" s="38"/>
      <c r="C170" s="39"/>
      <c r="D170" s="204" t="s">
        <v>139</v>
      </c>
      <c r="E170" s="39"/>
      <c r="F170" s="205" t="s">
        <v>230</v>
      </c>
      <c r="G170" s="39"/>
      <c r="H170" s="39"/>
      <c r="I170" s="112"/>
      <c r="J170" s="39"/>
      <c r="K170" s="39"/>
      <c r="L170" s="42"/>
      <c r="M170" s="206"/>
      <c r="N170" s="207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9" t="s">
        <v>139</v>
      </c>
      <c r="AU170" s="19" t="s">
        <v>90</v>
      </c>
    </row>
    <row r="171" spans="1:65" s="13" customFormat="1" ht="10.199999999999999">
      <c r="B171" s="208"/>
      <c r="C171" s="209"/>
      <c r="D171" s="204" t="s">
        <v>141</v>
      </c>
      <c r="E171" s="210" t="s">
        <v>32</v>
      </c>
      <c r="F171" s="211" t="s">
        <v>177</v>
      </c>
      <c r="G171" s="209"/>
      <c r="H171" s="210" t="s">
        <v>32</v>
      </c>
      <c r="I171" s="212"/>
      <c r="J171" s="209"/>
      <c r="K171" s="209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141</v>
      </c>
      <c r="AU171" s="217" t="s">
        <v>90</v>
      </c>
      <c r="AV171" s="13" t="s">
        <v>40</v>
      </c>
      <c r="AW171" s="13" t="s">
        <v>38</v>
      </c>
      <c r="AX171" s="13" t="s">
        <v>81</v>
      </c>
      <c r="AY171" s="217" t="s">
        <v>131</v>
      </c>
    </row>
    <row r="172" spans="1:65" s="13" customFormat="1" ht="10.199999999999999">
      <c r="B172" s="208"/>
      <c r="C172" s="209"/>
      <c r="D172" s="204" t="s">
        <v>141</v>
      </c>
      <c r="E172" s="210" t="s">
        <v>32</v>
      </c>
      <c r="F172" s="211" t="s">
        <v>142</v>
      </c>
      <c r="G172" s="209"/>
      <c r="H172" s="210" t="s">
        <v>32</v>
      </c>
      <c r="I172" s="212"/>
      <c r="J172" s="209"/>
      <c r="K172" s="209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141</v>
      </c>
      <c r="AU172" s="217" t="s">
        <v>90</v>
      </c>
      <c r="AV172" s="13" t="s">
        <v>40</v>
      </c>
      <c r="AW172" s="13" t="s">
        <v>38</v>
      </c>
      <c r="AX172" s="13" t="s">
        <v>81</v>
      </c>
      <c r="AY172" s="217" t="s">
        <v>131</v>
      </c>
    </row>
    <row r="173" spans="1:65" s="13" customFormat="1" ht="10.199999999999999">
      <c r="B173" s="208"/>
      <c r="C173" s="209"/>
      <c r="D173" s="204" t="s">
        <v>141</v>
      </c>
      <c r="E173" s="210" t="s">
        <v>32</v>
      </c>
      <c r="F173" s="211" t="s">
        <v>178</v>
      </c>
      <c r="G173" s="209"/>
      <c r="H173" s="210" t="s">
        <v>32</v>
      </c>
      <c r="I173" s="212"/>
      <c r="J173" s="209"/>
      <c r="K173" s="209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141</v>
      </c>
      <c r="AU173" s="217" t="s">
        <v>90</v>
      </c>
      <c r="AV173" s="13" t="s">
        <v>40</v>
      </c>
      <c r="AW173" s="13" t="s">
        <v>38</v>
      </c>
      <c r="AX173" s="13" t="s">
        <v>81</v>
      </c>
      <c r="AY173" s="217" t="s">
        <v>131</v>
      </c>
    </row>
    <row r="174" spans="1:65" s="14" customFormat="1" ht="10.199999999999999">
      <c r="B174" s="218"/>
      <c r="C174" s="219"/>
      <c r="D174" s="204" t="s">
        <v>141</v>
      </c>
      <c r="E174" s="220" t="s">
        <v>32</v>
      </c>
      <c r="F174" s="221" t="s">
        <v>190</v>
      </c>
      <c r="G174" s="219"/>
      <c r="H174" s="222">
        <v>181.55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141</v>
      </c>
      <c r="AU174" s="228" t="s">
        <v>90</v>
      </c>
      <c r="AV174" s="14" t="s">
        <v>90</v>
      </c>
      <c r="AW174" s="14" t="s">
        <v>38</v>
      </c>
      <c r="AX174" s="14" t="s">
        <v>81</v>
      </c>
      <c r="AY174" s="228" t="s">
        <v>131</v>
      </c>
    </row>
    <row r="175" spans="1:65" s="15" customFormat="1" ht="10.199999999999999">
      <c r="B175" s="229"/>
      <c r="C175" s="230"/>
      <c r="D175" s="204" t="s">
        <v>141</v>
      </c>
      <c r="E175" s="231" t="s">
        <v>32</v>
      </c>
      <c r="F175" s="232" t="s">
        <v>144</v>
      </c>
      <c r="G175" s="230"/>
      <c r="H175" s="233">
        <v>181.55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141</v>
      </c>
      <c r="AU175" s="239" t="s">
        <v>90</v>
      </c>
      <c r="AV175" s="15" t="s">
        <v>137</v>
      </c>
      <c r="AW175" s="15" t="s">
        <v>38</v>
      </c>
      <c r="AX175" s="15" t="s">
        <v>40</v>
      </c>
      <c r="AY175" s="239" t="s">
        <v>131</v>
      </c>
    </row>
    <row r="176" spans="1:65" s="2" customFormat="1" ht="16.5" customHeight="1">
      <c r="A176" s="37"/>
      <c r="B176" s="38"/>
      <c r="C176" s="191" t="s">
        <v>8</v>
      </c>
      <c r="D176" s="191" t="s">
        <v>133</v>
      </c>
      <c r="E176" s="192" t="s">
        <v>231</v>
      </c>
      <c r="F176" s="193" t="s">
        <v>232</v>
      </c>
      <c r="G176" s="194" t="s">
        <v>99</v>
      </c>
      <c r="H176" s="195">
        <v>181.55</v>
      </c>
      <c r="I176" s="196"/>
      <c r="J176" s="197">
        <f>ROUND(I176*H176,2)</f>
        <v>0</v>
      </c>
      <c r="K176" s="193" t="s">
        <v>136</v>
      </c>
      <c r="L176" s="42"/>
      <c r="M176" s="198" t="s">
        <v>32</v>
      </c>
      <c r="N176" s="199" t="s">
        <v>52</v>
      </c>
      <c r="O176" s="67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2" t="s">
        <v>137</v>
      </c>
      <c r="AT176" s="202" t="s">
        <v>133</v>
      </c>
      <c r="AU176" s="202" t="s">
        <v>90</v>
      </c>
      <c r="AY176" s="19" t="s">
        <v>131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40</v>
      </c>
      <c r="BK176" s="203">
        <f>ROUND(I176*H176,2)</f>
        <v>0</v>
      </c>
      <c r="BL176" s="19" t="s">
        <v>137</v>
      </c>
      <c r="BM176" s="202" t="s">
        <v>233</v>
      </c>
    </row>
    <row r="177" spans="1:65" s="2" customFormat="1" ht="96">
      <c r="A177" s="37"/>
      <c r="B177" s="38"/>
      <c r="C177" s="39"/>
      <c r="D177" s="204" t="s">
        <v>139</v>
      </c>
      <c r="E177" s="39"/>
      <c r="F177" s="205" t="s">
        <v>234</v>
      </c>
      <c r="G177" s="39"/>
      <c r="H177" s="39"/>
      <c r="I177" s="112"/>
      <c r="J177" s="39"/>
      <c r="K177" s="39"/>
      <c r="L177" s="42"/>
      <c r="M177" s="206"/>
      <c r="N177" s="207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9" t="s">
        <v>139</v>
      </c>
      <c r="AU177" s="19" t="s">
        <v>90</v>
      </c>
    </row>
    <row r="178" spans="1:65" s="2" customFormat="1" ht="16.5" customHeight="1">
      <c r="A178" s="37"/>
      <c r="B178" s="38"/>
      <c r="C178" s="191" t="s">
        <v>235</v>
      </c>
      <c r="D178" s="191" t="s">
        <v>133</v>
      </c>
      <c r="E178" s="192" t="s">
        <v>236</v>
      </c>
      <c r="F178" s="193" t="s">
        <v>237</v>
      </c>
      <c r="G178" s="194" t="s">
        <v>99</v>
      </c>
      <c r="H178" s="195">
        <v>181.55</v>
      </c>
      <c r="I178" s="196"/>
      <c r="J178" s="197">
        <f>ROUND(I178*H178,2)</f>
        <v>0</v>
      </c>
      <c r="K178" s="193" t="s">
        <v>136</v>
      </c>
      <c r="L178" s="42"/>
      <c r="M178" s="198" t="s">
        <v>32</v>
      </c>
      <c r="N178" s="199" t="s">
        <v>52</v>
      </c>
      <c r="O178" s="67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2" t="s">
        <v>137</v>
      </c>
      <c r="AT178" s="202" t="s">
        <v>133</v>
      </c>
      <c r="AU178" s="202" t="s">
        <v>90</v>
      </c>
      <c r="AY178" s="19" t="s">
        <v>131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40</v>
      </c>
      <c r="BK178" s="203">
        <f>ROUND(I178*H178,2)</f>
        <v>0</v>
      </c>
      <c r="BL178" s="19" t="s">
        <v>137</v>
      </c>
      <c r="BM178" s="202" t="s">
        <v>238</v>
      </c>
    </row>
    <row r="179" spans="1:65" s="2" customFormat="1" ht="115.2">
      <c r="A179" s="37"/>
      <c r="B179" s="38"/>
      <c r="C179" s="39"/>
      <c r="D179" s="204" t="s">
        <v>139</v>
      </c>
      <c r="E179" s="39"/>
      <c r="F179" s="205" t="s">
        <v>239</v>
      </c>
      <c r="G179" s="39"/>
      <c r="H179" s="39"/>
      <c r="I179" s="112"/>
      <c r="J179" s="39"/>
      <c r="K179" s="39"/>
      <c r="L179" s="42"/>
      <c r="M179" s="206"/>
      <c r="N179" s="207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9" t="s">
        <v>139</v>
      </c>
      <c r="AU179" s="19" t="s">
        <v>90</v>
      </c>
    </row>
    <row r="180" spans="1:65" s="13" customFormat="1" ht="10.199999999999999">
      <c r="B180" s="208"/>
      <c r="C180" s="209"/>
      <c r="D180" s="204" t="s">
        <v>141</v>
      </c>
      <c r="E180" s="210" t="s">
        <v>32</v>
      </c>
      <c r="F180" s="211" t="s">
        <v>177</v>
      </c>
      <c r="G180" s="209"/>
      <c r="H180" s="210" t="s">
        <v>32</v>
      </c>
      <c r="I180" s="212"/>
      <c r="J180" s="209"/>
      <c r="K180" s="209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141</v>
      </c>
      <c r="AU180" s="217" t="s">
        <v>90</v>
      </c>
      <c r="AV180" s="13" t="s">
        <v>40</v>
      </c>
      <c r="AW180" s="13" t="s">
        <v>38</v>
      </c>
      <c r="AX180" s="13" t="s">
        <v>81</v>
      </c>
      <c r="AY180" s="217" t="s">
        <v>131</v>
      </c>
    </row>
    <row r="181" spans="1:65" s="13" customFormat="1" ht="10.199999999999999">
      <c r="B181" s="208"/>
      <c r="C181" s="209"/>
      <c r="D181" s="204" t="s">
        <v>141</v>
      </c>
      <c r="E181" s="210" t="s">
        <v>32</v>
      </c>
      <c r="F181" s="211" t="s">
        <v>142</v>
      </c>
      <c r="G181" s="209"/>
      <c r="H181" s="210" t="s">
        <v>32</v>
      </c>
      <c r="I181" s="212"/>
      <c r="J181" s="209"/>
      <c r="K181" s="209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141</v>
      </c>
      <c r="AU181" s="217" t="s">
        <v>90</v>
      </c>
      <c r="AV181" s="13" t="s">
        <v>40</v>
      </c>
      <c r="AW181" s="13" t="s">
        <v>38</v>
      </c>
      <c r="AX181" s="13" t="s">
        <v>81</v>
      </c>
      <c r="AY181" s="217" t="s">
        <v>131</v>
      </c>
    </row>
    <row r="182" spans="1:65" s="13" customFormat="1" ht="10.199999999999999">
      <c r="B182" s="208"/>
      <c r="C182" s="209"/>
      <c r="D182" s="204" t="s">
        <v>141</v>
      </c>
      <c r="E182" s="210" t="s">
        <v>32</v>
      </c>
      <c r="F182" s="211" t="s">
        <v>178</v>
      </c>
      <c r="G182" s="209"/>
      <c r="H182" s="210" t="s">
        <v>32</v>
      </c>
      <c r="I182" s="212"/>
      <c r="J182" s="209"/>
      <c r="K182" s="209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141</v>
      </c>
      <c r="AU182" s="217" t="s">
        <v>90</v>
      </c>
      <c r="AV182" s="13" t="s">
        <v>40</v>
      </c>
      <c r="AW182" s="13" t="s">
        <v>38</v>
      </c>
      <c r="AX182" s="13" t="s">
        <v>81</v>
      </c>
      <c r="AY182" s="217" t="s">
        <v>131</v>
      </c>
    </row>
    <row r="183" spans="1:65" s="14" customFormat="1" ht="10.199999999999999">
      <c r="B183" s="218"/>
      <c r="C183" s="219"/>
      <c r="D183" s="204" t="s">
        <v>141</v>
      </c>
      <c r="E183" s="220" t="s">
        <v>32</v>
      </c>
      <c r="F183" s="221" t="s">
        <v>240</v>
      </c>
      <c r="G183" s="219"/>
      <c r="H183" s="222">
        <v>181.55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141</v>
      </c>
      <c r="AU183" s="228" t="s">
        <v>90</v>
      </c>
      <c r="AV183" s="14" t="s">
        <v>90</v>
      </c>
      <c r="AW183" s="14" t="s">
        <v>38</v>
      </c>
      <c r="AX183" s="14" t="s">
        <v>81</v>
      </c>
      <c r="AY183" s="228" t="s">
        <v>131</v>
      </c>
    </row>
    <row r="184" spans="1:65" s="15" customFormat="1" ht="10.199999999999999">
      <c r="B184" s="229"/>
      <c r="C184" s="230"/>
      <c r="D184" s="204" t="s">
        <v>141</v>
      </c>
      <c r="E184" s="231" t="s">
        <v>32</v>
      </c>
      <c r="F184" s="232" t="s">
        <v>144</v>
      </c>
      <c r="G184" s="230"/>
      <c r="H184" s="233">
        <v>181.55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141</v>
      </c>
      <c r="AU184" s="239" t="s">
        <v>90</v>
      </c>
      <c r="AV184" s="15" t="s">
        <v>137</v>
      </c>
      <c r="AW184" s="15" t="s">
        <v>38</v>
      </c>
      <c r="AX184" s="15" t="s">
        <v>40</v>
      </c>
      <c r="AY184" s="239" t="s">
        <v>131</v>
      </c>
    </row>
    <row r="185" spans="1:65" s="2" customFormat="1" ht="16.5" customHeight="1">
      <c r="A185" s="37"/>
      <c r="B185" s="38"/>
      <c r="C185" s="191" t="s">
        <v>241</v>
      </c>
      <c r="D185" s="191" t="s">
        <v>133</v>
      </c>
      <c r="E185" s="192" t="s">
        <v>242</v>
      </c>
      <c r="F185" s="193" t="s">
        <v>243</v>
      </c>
      <c r="G185" s="194" t="s">
        <v>153</v>
      </c>
      <c r="H185" s="195">
        <v>0.47299999999999998</v>
      </c>
      <c r="I185" s="196"/>
      <c r="J185" s="197">
        <f>ROUND(I185*H185,2)</f>
        <v>0</v>
      </c>
      <c r="K185" s="193" t="s">
        <v>136</v>
      </c>
      <c r="L185" s="42"/>
      <c r="M185" s="198" t="s">
        <v>32</v>
      </c>
      <c r="N185" s="199" t="s">
        <v>52</v>
      </c>
      <c r="O185" s="67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2" t="s">
        <v>137</v>
      </c>
      <c r="AT185" s="202" t="s">
        <v>133</v>
      </c>
      <c r="AU185" s="202" t="s">
        <v>90</v>
      </c>
      <c r="AY185" s="19" t="s">
        <v>131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40</v>
      </c>
      <c r="BK185" s="203">
        <f>ROUND(I185*H185,2)</f>
        <v>0</v>
      </c>
      <c r="BL185" s="19" t="s">
        <v>137</v>
      </c>
      <c r="BM185" s="202" t="s">
        <v>244</v>
      </c>
    </row>
    <row r="186" spans="1:65" s="13" customFormat="1" ht="10.199999999999999">
      <c r="B186" s="208"/>
      <c r="C186" s="209"/>
      <c r="D186" s="204" t="s">
        <v>141</v>
      </c>
      <c r="E186" s="210" t="s">
        <v>32</v>
      </c>
      <c r="F186" s="211" t="s">
        <v>177</v>
      </c>
      <c r="G186" s="209"/>
      <c r="H186" s="210" t="s">
        <v>32</v>
      </c>
      <c r="I186" s="212"/>
      <c r="J186" s="209"/>
      <c r="K186" s="209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141</v>
      </c>
      <c r="AU186" s="217" t="s">
        <v>90</v>
      </c>
      <c r="AV186" s="13" t="s">
        <v>40</v>
      </c>
      <c r="AW186" s="13" t="s">
        <v>38</v>
      </c>
      <c r="AX186" s="13" t="s">
        <v>81</v>
      </c>
      <c r="AY186" s="217" t="s">
        <v>131</v>
      </c>
    </row>
    <row r="187" spans="1:65" s="13" customFormat="1" ht="10.199999999999999">
      <c r="B187" s="208"/>
      <c r="C187" s="209"/>
      <c r="D187" s="204" t="s">
        <v>141</v>
      </c>
      <c r="E187" s="210" t="s">
        <v>32</v>
      </c>
      <c r="F187" s="211" t="s">
        <v>142</v>
      </c>
      <c r="G187" s="209"/>
      <c r="H187" s="210" t="s">
        <v>32</v>
      </c>
      <c r="I187" s="212"/>
      <c r="J187" s="209"/>
      <c r="K187" s="209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141</v>
      </c>
      <c r="AU187" s="217" t="s">
        <v>90</v>
      </c>
      <c r="AV187" s="13" t="s">
        <v>40</v>
      </c>
      <c r="AW187" s="13" t="s">
        <v>38</v>
      </c>
      <c r="AX187" s="13" t="s">
        <v>81</v>
      </c>
      <c r="AY187" s="217" t="s">
        <v>131</v>
      </c>
    </row>
    <row r="188" spans="1:65" s="13" customFormat="1" ht="10.199999999999999">
      <c r="B188" s="208"/>
      <c r="C188" s="209"/>
      <c r="D188" s="204" t="s">
        <v>141</v>
      </c>
      <c r="E188" s="210" t="s">
        <v>32</v>
      </c>
      <c r="F188" s="211" t="s">
        <v>178</v>
      </c>
      <c r="G188" s="209"/>
      <c r="H188" s="210" t="s">
        <v>32</v>
      </c>
      <c r="I188" s="212"/>
      <c r="J188" s="209"/>
      <c r="K188" s="209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141</v>
      </c>
      <c r="AU188" s="217" t="s">
        <v>90</v>
      </c>
      <c r="AV188" s="13" t="s">
        <v>40</v>
      </c>
      <c r="AW188" s="13" t="s">
        <v>38</v>
      </c>
      <c r="AX188" s="13" t="s">
        <v>81</v>
      </c>
      <c r="AY188" s="217" t="s">
        <v>131</v>
      </c>
    </row>
    <row r="189" spans="1:65" s="14" customFormat="1" ht="10.199999999999999">
      <c r="B189" s="218"/>
      <c r="C189" s="219"/>
      <c r="D189" s="204" t="s">
        <v>141</v>
      </c>
      <c r="E189" s="220" t="s">
        <v>32</v>
      </c>
      <c r="F189" s="221" t="s">
        <v>245</v>
      </c>
      <c r="G189" s="219"/>
      <c r="H189" s="222">
        <v>0.47299999999999998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141</v>
      </c>
      <c r="AU189" s="228" t="s">
        <v>90</v>
      </c>
      <c r="AV189" s="14" t="s">
        <v>90</v>
      </c>
      <c r="AW189" s="14" t="s">
        <v>38</v>
      </c>
      <c r="AX189" s="14" t="s">
        <v>81</v>
      </c>
      <c r="AY189" s="228" t="s">
        <v>131</v>
      </c>
    </row>
    <row r="190" spans="1:65" s="15" customFormat="1" ht="10.199999999999999">
      <c r="B190" s="229"/>
      <c r="C190" s="230"/>
      <c r="D190" s="204" t="s">
        <v>141</v>
      </c>
      <c r="E190" s="231" t="s">
        <v>32</v>
      </c>
      <c r="F190" s="232" t="s">
        <v>144</v>
      </c>
      <c r="G190" s="230"/>
      <c r="H190" s="233">
        <v>0.47299999999999998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141</v>
      </c>
      <c r="AU190" s="239" t="s">
        <v>90</v>
      </c>
      <c r="AV190" s="15" t="s">
        <v>137</v>
      </c>
      <c r="AW190" s="15" t="s">
        <v>38</v>
      </c>
      <c r="AX190" s="15" t="s">
        <v>40</v>
      </c>
      <c r="AY190" s="239" t="s">
        <v>131</v>
      </c>
    </row>
    <row r="191" spans="1:65" s="2" customFormat="1" ht="16.5" customHeight="1">
      <c r="A191" s="37"/>
      <c r="B191" s="38"/>
      <c r="C191" s="191" t="s">
        <v>246</v>
      </c>
      <c r="D191" s="191" t="s">
        <v>133</v>
      </c>
      <c r="E191" s="192" t="s">
        <v>247</v>
      </c>
      <c r="F191" s="193" t="s">
        <v>248</v>
      </c>
      <c r="G191" s="194" t="s">
        <v>153</v>
      </c>
      <c r="H191" s="195">
        <v>2.2509999999999999</v>
      </c>
      <c r="I191" s="196"/>
      <c r="J191" s="197">
        <f>ROUND(I191*H191,2)</f>
        <v>0</v>
      </c>
      <c r="K191" s="193" t="s">
        <v>136</v>
      </c>
      <c r="L191" s="42"/>
      <c r="M191" s="198" t="s">
        <v>32</v>
      </c>
      <c r="N191" s="199" t="s">
        <v>52</v>
      </c>
      <c r="O191" s="67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2" t="s">
        <v>137</v>
      </c>
      <c r="AT191" s="202" t="s">
        <v>133</v>
      </c>
      <c r="AU191" s="202" t="s">
        <v>90</v>
      </c>
      <c r="AY191" s="19" t="s">
        <v>131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40</v>
      </c>
      <c r="BK191" s="203">
        <f>ROUND(I191*H191,2)</f>
        <v>0</v>
      </c>
      <c r="BL191" s="19" t="s">
        <v>137</v>
      </c>
      <c r="BM191" s="202" t="s">
        <v>249</v>
      </c>
    </row>
    <row r="192" spans="1:65" s="13" customFormat="1" ht="10.199999999999999">
      <c r="B192" s="208"/>
      <c r="C192" s="209"/>
      <c r="D192" s="204" t="s">
        <v>141</v>
      </c>
      <c r="E192" s="210" t="s">
        <v>32</v>
      </c>
      <c r="F192" s="211" t="s">
        <v>177</v>
      </c>
      <c r="G192" s="209"/>
      <c r="H192" s="210" t="s">
        <v>32</v>
      </c>
      <c r="I192" s="212"/>
      <c r="J192" s="209"/>
      <c r="K192" s="209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141</v>
      </c>
      <c r="AU192" s="217" t="s">
        <v>90</v>
      </c>
      <c r="AV192" s="13" t="s">
        <v>40</v>
      </c>
      <c r="AW192" s="13" t="s">
        <v>38</v>
      </c>
      <c r="AX192" s="13" t="s">
        <v>81</v>
      </c>
      <c r="AY192" s="217" t="s">
        <v>131</v>
      </c>
    </row>
    <row r="193" spans="1:65" s="13" customFormat="1" ht="10.199999999999999">
      <c r="B193" s="208"/>
      <c r="C193" s="209"/>
      <c r="D193" s="204" t="s">
        <v>141</v>
      </c>
      <c r="E193" s="210" t="s">
        <v>32</v>
      </c>
      <c r="F193" s="211" t="s">
        <v>142</v>
      </c>
      <c r="G193" s="209"/>
      <c r="H193" s="210" t="s">
        <v>32</v>
      </c>
      <c r="I193" s="212"/>
      <c r="J193" s="209"/>
      <c r="K193" s="209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141</v>
      </c>
      <c r="AU193" s="217" t="s">
        <v>90</v>
      </c>
      <c r="AV193" s="13" t="s">
        <v>40</v>
      </c>
      <c r="AW193" s="13" t="s">
        <v>38</v>
      </c>
      <c r="AX193" s="13" t="s">
        <v>81</v>
      </c>
      <c r="AY193" s="217" t="s">
        <v>131</v>
      </c>
    </row>
    <row r="194" spans="1:65" s="13" customFormat="1" ht="10.199999999999999">
      <c r="B194" s="208"/>
      <c r="C194" s="209"/>
      <c r="D194" s="204" t="s">
        <v>141</v>
      </c>
      <c r="E194" s="210" t="s">
        <v>32</v>
      </c>
      <c r="F194" s="211" t="s">
        <v>178</v>
      </c>
      <c r="G194" s="209"/>
      <c r="H194" s="210" t="s">
        <v>32</v>
      </c>
      <c r="I194" s="212"/>
      <c r="J194" s="209"/>
      <c r="K194" s="209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141</v>
      </c>
      <c r="AU194" s="217" t="s">
        <v>90</v>
      </c>
      <c r="AV194" s="13" t="s">
        <v>40</v>
      </c>
      <c r="AW194" s="13" t="s">
        <v>38</v>
      </c>
      <c r="AX194" s="13" t="s">
        <v>81</v>
      </c>
      <c r="AY194" s="217" t="s">
        <v>131</v>
      </c>
    </row>
    <row r="195" spans="1:65" s="14" customFormat="1" ht="10.199999999999999">
      <c r="B195" s="218"/>
      <c r="C195" s="219"/>
      <c r="D195" s="204" t="s">
        <v>141</v>
      </c>
      <c r="E195" s="220" t="s">
        <v>32</v>
      </c>
      <c r="F195" s="221" t="s">
        <v>250</v>
      </c>
      <c r="G195" s="219"/>
      <c r="H195" s="222">
        <v>2.2509999999999999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141</v>
      </c>
      <c r="AU195" s="228" t="s">
        <v>90</v>
      </c>
      <c r="AV195" s="14" t="s">
        <v>90</v>
      </c>
      <c r="AW195" s="14" t="s">
        <v>38</v>
      </c>
      <c r="AX195" s="14" t="s">
        <v>81</v>
      </c>
      <c r="AY195" s="228" t="s">
        <v>131</v>
      </c>
    </row>
    <row r="196" spans="1:65" s="15" customFormat="1" ht="10.199999999999999">
      <c r="B196" s="229"/>
      <c r="C196" s="230"/>
      <c r="D196" s="204" t="s">
        <v>141</v>
      </c>
      <c r="E196" s="231" t="s">
        <v>32</v>
      </c>
      <c r="F196" s="232" t="s">
        <v>144</v>
      </c>
      <c r="G196" s="230"/>
      <c r="H196" s="233">
        <v>2.2509999999999999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141</v>
      </c>
      <c r="AU196" s="239" t="s">
        <v>90</v>
      </c>
      <c r="AV196" s="15" t="s">
        <v>137</v>
      </c>
      <c r="AW196" s="15" t="s">
        <v>38</v>
      </c>
      <c r="AX196" s="15" t="s">
        <v>40</v>
      </c>
      <c r="AY196" s="239" t="s">
        <v>131</v>
      </c>
    </row>
    <row r="197" spans="1:65" s="2" customFormat="1" ht="16.5" customHeight="1">
      <c r="A197" s="37"/>
      <c r="B197" s="38"/>
      <c r="C197" s="191" t="s">
        <v>251</v>
      </c>
      <c r="D197" s="191" t="s">
        <v>133</v>
      </c>
      <c r="E197" s="192" t="s">
        <v>252</v>
      </c>
      <c r="F197" s="193" t="s">
        <v>253</v>
      </c>
      <c r="G197" s="194" t="s">
        <v>153</v>
      </c>
      <c r="H197" s="195">
        <v>2.7240000000000002</v>
      </c>
      <c r="I197" s="196"/>
      <c r="J197" s="197">
        <f>ROUND(I197*H197,2)</f>
        <v>0</v>
      </c>
      <c r="K197" s="193" t="s">
        <v>136</v>
      </c>
      <c r="L197" s="42"/>
      <c r="M197" s="198" t="s">
        <v>32</v>
      </c>
      <c r="N197" s="199" t="s">
        <v>52</v>
      </c>
      <c r="O197" s="67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2" t="s">
        <v>137</v>
      </c>
      <c r="AT197" s="202" t="s">
        <v>133</v>
      </c>
      <c r="AU197" s="202" t="s">
        <v>90</v>
      </c>
      <c r="AY197" s="19" t="s">
        <v>131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40</v>
      </c>
      <c r="BK197" s="203">
        <f>ROUND(I197*H197,2)</f>
        <v>0</v>
      </c>
      <c r="BL197" s="19" t="s">
        <v>137</v>
      </c>
      <c r="BM197" s="202" t="s">
        <v>254</v>
      </c>
    </row>
    <row r="198" spans="1:65" s="2" customFormat="1" ht="48">
      <c r="A198" s="37"/>
      <c r="B198" s="38"/>
      <c r="C198" s="39"/>
      <c r="D198" s="204" t="s">
        <v>139</v>
      </c>
      <c r="E198" s="39"/>
      <c r="F198" s="205" t="s">
        <v>255</v>
      </c>
      <c r="G198" s="39"/>
      <c r="H198" s="39"/>
      <c r="I198" s="112"/>
      <c r="J198" s="39"/>
      <c r="K198" s="39"/>
      <c r="L198" s="42"/>
      <c r="M198" s="206"/>
      <c r="N198" s="207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9" t="s">
        <v>139</v>
      </c>
      <c r="AU198" s="19" t="s">
        <v>90</v>
      </c>
    </row>
    <row r="199" spans="1:65" s="14" customFormat="1" ht="10.199999999999999">
      <c r="B199" s="218"/>
      <c r="C199" s="219"/>
      <c r="D199" s="204" t="s">
        <v>141</v>
      </c>
      <c r="E199" s="220" t="s">
        <v>32</v>
      </c>
      <c r="F199" s="221" t="s">
        <v>256</v>
      </c>
      <c r="G199" s="219"/>
      <c r="H199" s="222">
        <v>2.7240000000000002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141</v>
      </c>
      <c r="AU199" s="228" t="s">
        <v>90</v>
      </c>
      <c r="AV199" s="14" t="s">
        <v>90</v>
      </c>
      <c r="AW199" s="14" t="s">
        <v>38</v>
      </c>
      <c r="AX199" s="14" t="s">
        <v>40</v>
      </c>
      <c r="AY199" s="228" t="s">
        <v>131</v>
      </c>
    </row>
    <row r="200" spans="1:65" s="2" customFormat="1" ht="16.5" customHeight="1">
      <c r="A200" s="37"/>
      <c r="B200" s="38"/>
      <c r="C200" s="191" t="s">
        <v>257</v>
      </c>
      <c r="D200" s="191" t="s">
        <v>133</v>
      </c>
      <c r="E200" s="192" t="s">
        <v>258</v>
      </c>
      <c r="F200" s="193" t="s">
        <v>259</v>
      </c>
      <c r="G200" s="194" t="s">
        <v>153</v>
      </c>
      <c r="H200" s="195">
        <v>10.896000000000001</v>
      </c>
      <c r="I200" s="196"/>
      <c r="J200" s="197">
        <f>ROUND(I200*H200,2)</f>
        <v>0</v>
      </c>
      <c r="K200" s="193" t="s">
        <v>136</v>
      </c>
      <c r="L200" s="42"/>
      <c r="M200" s="198" t="s">
        <v>32</v>
      </c>
      <c r="N200" s="199" t="s">
        <v>52</v>
      </c>
      <c r="O200" s="67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2" t="s">
        <v>137</v>
      </c>
      <c r="AT200" s="202" t="s">
        <v>133</v>
      </c>
      <c r="AU200" s="202" t="s">
        <v>90</v>
      </c>
      <c r="AY200" s="19" t="s">
        <v>131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40</v>
      </c>
      <c r="BK200" s="203">
        <f>ROUND(I200*H200,2)</f>
        <v>0</v>
      </c>
      <c r="BL200" s="19" t="s">
        <v>137</v>
      </c>
      <c r="BM200" s="202" t="s">
        <v>260</v>
      </c>
    </row>
    <row r="201" spans="1:65" s="2" customFormat="1" ht="48">
      <c r="A201" s="37"/>
      <c r="B201" s="38"/>
      <c r="C201" s="39"/>
      <c r="D201" s="204" t="s">
        <v>139</v>
      </c>
      <c r="E201" s="39"/>
      <c r="F201" s="205" t="s">
        <v>255</v>
      </c>
      <c r="G201" s="39"/>
      <c r="H201" s="39"/>
      <c r="I201" s="112"/>
      <c r="J201" s="39"/>
      <c r="K201" s="39"/>
      <c r="L201" s="42"/>
      <c r="M201" s="206"/>
      <c r="N201" s="207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9" t="s">
        <v>139</v>
      </c>
      <c r="AU201" s="19" t="s">
        <v>90</v>
      </c>
    </row>
    <row r="202" spans="1:65" s="14" customFormat="1" ht="10.199999999999999">
      <c r="B202" s="218"/>
      <c r="C202" s="219"/>
      <c r="D202" s="204" t="s">
        <v>141</v>
      </c>
      <c r="E202" s="220" t="s">
        <v>32</v>
      </c>
      <c r="F202" s="221" t="s">
        <v>261</v>
      </c>
      <c r="G202" s="219"/>
      <c r="H202" s="222">
        <v>10.896000000000001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141</v>
      </c>
      <c r="AU202" s="228" t="s">
        <v>90</v>
      </c>
      <c r="AV202" s="14" t="s">
        <v>90</v>
      </c>
      <c r="AW202" s="14" t="s">
        <v>38</v>
      </c>
      <c r="AX202" s="14" t="s">
        <v>40</v>
      </c>
      <c r="AY202" s="228" t="s">
        <v>131</v>
      </c>
    </row>
    <row r="203" spans="1:65" s="12" customFormat="1" ht="22.8" customHeight="1">
      <c r="B203" s="175"/>
      <c r="C203" s="176"/>
      <c r="D203" s="177" t="s">
        <v>80</v>
      </c>
      <c r="E203" s="189" t="s">
        <v>90</v>
      </c>
      <c r="F203" s="189" t="s">
        <v>262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SUM(P204:P210)</f>
        <v>0</v>
      </c>
      <c r="Q203" s="183"/>
      <c r="R203" s="184">
        <f>SUM(R204:R210)</f>
        <v>0</v>
      </c>
      <c r="S203" s="183"/>
      <c r="T203" s="185">
        <f>SUM(T204:T210)</f>
        <v>0</v>
      </c>
      <c r="AR203" s="186" t="s">
        <v>40</v>
      </c>
      <c r="AT203" s="187" t="s">
        <v>80</v>
      </c>
      <c r="AU203" s="187" t="s">
        <v>40</v>
      </c>
      <c r="AY203" s="186" t="s">
        <v>131</v>
      </c>
      <c r="BK203" s="188">
        <f>SUM(BK204:BK210)</f>
        <v>0</v>
      </c>
    </row>
    <row r="204" spans="1:65" s="2" customFormat="1" ht="21.75" customHeight="1">
      <c r="A204" s="37"/>
      <c r="B204" s="38"/>
      <c r="C204" s="191" t="s">
        <v>7</v>
      </c>
      <c r="D204" s="191" t="s">
        <v>133</v>
      </c>
      <c r="E204" s="192" t="s">
        <v>263</v>
      </c>
      <c r="F204" s="193" t="s">
        <v>264</v>
      </c>
      <c r="G204" s="194" t="s">
        <v>99</v>
      </c>
      <c r="H204" s="195">
        <v>220.75</v>
      </c>
      <c r="I204" s="196"/>
      <c r="J204" s="197">
        <f>ROUND(I204*H204,2)</f>
        <v>0</v>
      </c>
      <c r="K204" s="193" t="s">
        <v>136</v>
      </c>
      <c r="L204" s="42"/>
      <c r="M204" s="198" t="s">
        <v>32</v>
      </c>
      <c r="N204" s="199" t="s">
        <v>52</v>
      </c>
      <c r="O204" s="67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2" t="s">
        <v>137</v>
      </c>
      <c r="AT204" s="202" t="s">
        <v>133</v>
      </c>
      <c r="AU204" s="202" t="s">
        <v>90</v>
      </c>
      <c r="AY204" s="19" t="s">
        <v>131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9" t="s">
        <v>40</v>
      </c>
      <c r="BK204" s="203">
        <f>ROUND(I204*H204,2)</f>
        <v>0</v>
      </c>
      <c r="BL204" s="19" t="s">
        <v>137</v>
      </c>
      <c r="BM204" s="202" t="s">
        <v>265</v>
      </c>
    </row>
    <row r="205" spans="1:65" s="2" customFormat="1" ht="67.2">
      <c r="A205" s="37"/>
      <c r="B205" s="38"/>
      <c r="C205" s="39"/>
      <c r="D205" s="204" t="s">
        <v>139</v>
      </c>
      <c r="E205" s="39"/>
      <c r="F205" s="205" t="s">
        <v>266</v>
      </c>
      <c r="G205" s="39"/>
      <c r="H205" s="39"/>
      <c r="I205" s="112"/>
      <c r="J205" s="39"/>
      <c r="K205" s="39"/>
      <c r="L205" s="42"/>
      <c r="M205" s="206"/>
      <c r="N205" s="207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9" t="s">
        <v>139</v>
      </c>
      <c r="AU205" s="19" t="s">
        <v>90</v>
      </c>
    </row>
    <row r="206" spans="1:65" s="13" customFormat="1" ht="10.199999999999999">
      <c r="B206" s="208"/>
      <c r="C206" s="209"/>
      <c r="D206" s="204" t="s">
        <v>141</v>
      </c>
      <c r="E206" s="210" t="s">
        <v>32</v>
      </c>
      <c r="F206" s="211" t="s">
        <v>208</v>
      </c>
      <c r="G206" s="209"/>
      <c r="H206" s="210" t="s">
        <v>32</v>
      </c>
      <c r="I206" s="212"/>
      <c r="J206" s="209"/>
      <c r="K206" s="209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141</v>
      </c>
      <c r="AU206" s="217" t="s">
        <v>90</v>
      </c>
      <c r="AV206" s="13" t="s">
        <v>40</v>
      </c>
      <c r="AW206" s="13" t="s">
        <v>38</v>
      </c>
      <c r="AX206" s="13" t="s">
        <v>81</v>
      </c>
      <c r="AY206" s="217" t="s">
        <v>131</v>
      </c>
    </row>
    <row r="207" spans="1:65" s="13" customFormat="1" ht="10.199999999999999">
      <c r="B207" s="208"/>
      <c r="C207" s="209"/>
      <c r="D207" s="204" t="s">
        <v>141</v>
      </c>
      <c r="E207" s="210" t="s">
        <v>32</v>
      </c>
      <c r="F207" s="211" t="s">
        <v>209</v>
      </c>
      <c r="G207" s="209"/>
      <c r="H207" s="210" t="s">
        <v>32</v>
      </c>
      <c r="I207" s="212"/>
      <c r="J207" s="209"/>
      <c r="K207" s="209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141</v>
      </c>
      <c r="AU207" s="217" t="s">
        <v>90</v>
      </c>
      <c r="AV207" s="13" t="s">
        <v>40</v>
      </c>
      <c r="AW207" s="13" t="s">
        <v>38</v>
      </c>
      <c r="AX207" s="13" t="s">
        <v>81</v>
      </c>
      <c r="AY207" s="217" t="s">
        <v>131</v>
      </c>
    </row>
    <row r="208" spans="1:65" s="13" customFormat="1" ht="10.199999999999999">
      <c r="B208" s="208"/>
      <c r="C208" s="209"/>
      <c r="D208" s="204" t="s">
        <v>141</v>
      </c>
      <c r="E208" s="210" t="s">
        <v>32</v>
      </c>
      <c r="F208" s="211" t="s">
        <v>142</v>
      </c>
      <c r="G208" s="209"/>
      <c r="H208" s="210" t="s">
        <v>32</v>
      </c>
      <c r="I208" s="212"/>
      <c r="J208" s="209"/>
      <c r="K208" s="209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141</v>
      </c>
      <c r="AU208" s="217" t="s">
        <v>90</v>
      </c>
      <c r="AV208" s="13" t="s">
        <v>40</v>
      </c>
      <c r="AW208" s="13" t="s">
        <v>38</v>
      </c>
      <c r="AX208" s="13" t="s">
        <v>81</v>
      </c>
      <c r="AY208" s="217" t="s">
        <v>131</v>
      </c>
    </row>
    <row r="209" spans="1:65" s="14" customFormat="1" ht="10.199999999999999">
      <c r="B209" s="218"/>
      <c r="C209" s="219"/>
      <c r="D209" s="204" t="s">
        <v>141</v>
      </c>
      <c r="E209" s="220" t="s">
        <v>32</v>
      </c>
      <c r="F209" s="221" t="s">
        <v>210</v>
      </c>
      <c r="G209" s="219"/>
      <c r="H209" s="222">
        <v>220.75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141</v>
      </c>
      <c r="AU209" s="228" t="s">
        <v>90</v>
      </c>
      <c r="AV209" s="14" t="s">
        <v>90</v>
      </c>
      <c r="AW209" s="14" t="s">
        <v>38</v>
      </c>
      <c r="AX209" s="14" t="s">
        <v>81</v>
      </c>
      <c r="AY209" s="228" t="s">
        <v>131</v>
      </c>
    </row>
    <row r="210" spans="1:65" s="15" customFormat="1" ht="10.199999999999999">
      <c r="B210" s="229"/>
      <c r="C210" s="230"/>
      <c r="D210" s="204" t="s">
        <v>141</v>
      </c>
      <c r="E210" s="231" t="s">
        <v>32</v>
      </c>
      <c r="F210" s="232" t="s">
        <v>144</v>
      </c>
      <c r="G210" s="230"/>
      <c r="H210" s="233">
        <v>220.75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141</v>
      </c>
      <c r="AU210" s="239" t="s">
        <v>90</v>
      </c>
      <c r="AV210" s="15" t="s">
        <v>137</v>
      </c>
      <c r="AW210" s="15" t="s">
        <v>38</v>
      </c>
      <c r="AX210" s="15" t="s">
        <v>40</v>
      </c>
      <c r="AY210" s="239" t="s">
        <v>131</v>
      </c>
    </row>
    <row r="211" spans="1:65" s="12" customFormat="1" ht="22.8" customHeight="1">
      <c r="B211" s="175"/>
      <c r="C211" s="176"/>
      <c r="D211" s="177" t="s">
        <v>80</v>
      </c>
      <c r="E211" s="189" t="s">
        <v>162</v>
      </c>
      <c r="F211" s="189" t="s">
        <v>267</v>
      </c>
      <c r="G211" s="176"/>
      <c r="H211" s="176"/>
      <c r="I211" s="179"/>
      <c r="J211" s="190">
        <f>BK211</f>
        <v>0</v>
      </c>
      <c r="K211" s="176"/>
      <c r="L211" s="181"/>
      <c r="M211" s="182"/>
      <c r="N211" s="183"/>
      <c r="O211" s="183"/>
      <c r="P211" s="184">
        <f>SUM(P212:P228)</f>
        <v>0</v>
      </c>
      <c r="Q211" s="183"/>
      <c r="R211" s="184">
        <f>SUM(R212:R228)</f>
        <v>63.434719999999999</v>
      </c>
      <c r="S211" s="183"/>
      <c r="T211" s="185">
        <f>SUM(T212:T228)</f>
        <v>0</v>
      </c>
      <c r="AR211" s="186" t="s">
        <v>40</v>
      </c>
      <c r="AT211" s="187" t="s">
        <v>80</v>
      </c>
      <c r="AU211" s="187" t="s">
        <v>40</v>
      </c>
      <c r="AY211" s="186" t="s">
        <v>131</v>
      </c>
      <c r="BK211" s="188">
        <f>SUM(BK212:BK228)</f>
        <v>0</v>
      </c>
    </row>
    <row r="212" spans="1:65" s="2" customFormat="1" ht="16.5" customHeight="1">
      <c r="A212" s="37"/>
      <c r="B212" s="38"/>
      <c r="C212" s="191" t="s">
        <v>268</v>
      </c>
      <c r="D212" s="191" t="s">
        <v>133</v>
      </c>
      <c r="E212" s="192" t="s">
        <v>269</v>
      </c>
      <c r="F212" s="193" t="s">
        <v>270</v>
      </c>
      <c r="G212" s="194" t="s">
        <v>99</v>
      </c>
      <c r="H212" s="195">
        <v>220.75</v>
      </c>
      <c r="I212" s="196"/>
      <c r="J212" s="197">
        <f>ROUND(I212*H212,2)</f>
        <v>0</v>
      </c>
      <c r="K212" s="193" t="s">
        <v>136</v>
      </c>
      <c r="L212" s="42"/>
      <c r="M212" s="198" t="s">
        <v>32</v>
      </c>
      <c r="N212" s="199" t="s">
        <v>52</v>
      </c>
      <c r="O212" s="67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2" t="s">
        <v>137</v>
      </c>
      <c r="AT212" s="202" t="s">
        <v>133</v>
      </c>
      <c r="AU212" s="202" t="s">
        <v>90</v>
      </c>
      <c r="AY212" s="19" t="s">
        <v>131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9" t="s">
        <v>40</v>
      </c>
      <c r="BK212" s="203">
        <f>ROUND(I212*H212,2)</f>
        <v>0</v>
      </c>
      <c r="BL212" s="19" t="s">
        <v>137</v>
      </c>
      <c r="BM212" s="202" t="s">
        <v>271</v>
      </c>
    </row>
    <row r="213" spans="1:65" s="13" customFormat="1" ht="10.199999999999999">
      <c r="B213" s="208"/>
      <c r="C213" s="209"/>
      <c r="D213" s="204" t="s">
        <v>141</v>
      </c>
      <c r="E213" s="210" t="s">
        <v>32</v>
      </c>
      <c r="F213" s="211" t="s">
        <v>272</v>
      </c>
      <c r="G213" s="209"/>
      <c r="H213" s="210" t="s">
        <v>32</v>
      </c>
      <c r="I213" s="212"/>
      <c r="J213" s="209"/>
      <c r="K213" s="209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141</v>
      </c>
      <c r="AU213" s="217" t="s">
        <v>90</v>
      </c>
      <c r="AV213" s="13" t="s">
        <v>40</v>
      </c>
      <c r="AW213" s="13" t="s">
        <v>38</v>
      </c>
      <c r="AX213" s="13" t="s">
        <v>81</v>
      </c>
      <c r="AY213" s="217" t="s">
        <v>131</v>
      </c>
    </row>
    <row r="214" spans="1:65" s="13" customFormat="1" ht="10.199999999999999">
      <c r="B214" s="208"/>
      <c r="C214" s="209"/>
      <c r="D214" s="204" t="s">
        <v>141</v>
      </c>
      <c r="E214" s="210" t="s">
        <v>32</v>
      </c>
      <c r="F214" s="211" t="s">
        <v>142</v>
      </c>
      <c r="G214" s="209"/>
      <c r="H214" s="210" t="s">
        <v>32</v>
      </c>
      <c r="I214" s="212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141</v>
      </c>
      <c r="AU214" s="217" t="s">
        <v>90</v>
      </c>
      <c r="AV214" s="13" t="s">
        <v>40</v>
      </c>
      <c r="AW214" s="13" t="s">
        <v>38</v>
      </c>
      <c r="AX214" s="13" t="s">
        <v>81</v>
      </c>
      <c r="AY214" s="217" t="s">
        <v>131</v>
      </c>
    </row>
    <row r="215" spans="1:65" s="13" customFormat="1" ht="10.199999999999999">
      <c r="B215" s="208"/>
      <c r="C215" s="209"/>
      <c r="D215" s="204" t="s">
        <v>141</v>
      </c>
      <c r="E215" s="210" t="s">
        <v>32</v>
      </c>
      <c r="F215" s="211" t="s">
        <v>178</v>
      </c>
      <c r="G215" s="209"/>
      <c r="H215" s="210" t="s">
        <v>32</v>
      </c>
      <c r="I215" s="212"/>
      <c r="J215" s="209"/>
      <c r="K215" s="209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141</v>
      </c>
      <c r="AU215" s="217" t="s">
        <v>90</v>
      </c>
      <c r="AV215" s="13" t="s">
        <v>40</v>
      </c>
      <c r="AW215" s="13" t="s">
        <v>38</v>
      </c>
      <c r="AX215" s="13" t="s">
        <v>81</v>
      </c>
      <c r="AY215" s="217" t="s">
        <v>131</v>
      </c>
    </row>
    <row r="216" spans="1:65" s="14" customFormat="1" ht="10.199999999999999">
      <c r="B216" s="218"/>
      <c r="C216" s="219"/>
      <c r="D216" s="204" t="s">
        <v>141</v>
      </c>
      <c r="E216" s="220" t="s">
        <v>32</v>
      </c>
      <c r="F216" s="221" t="s">
        <v>210</v>
      </c>
      <c r="G216" s="219"/>
      <c r="H216" s="222">
        <v>220.75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141</v>
      </c>
      <c r="AU216" s="228" t="s">
        <v>90</v>
      </c>
      <c r="AV216" s="14" t="s">
        <v>90</v>
      </c>
      <c r="AW216" s="14" t="s">
        <v>38</v>
      </c>
      <c r="AX216" s="14" t="s">
        <v>81</v>
      </c>
      <c r="AY216" s="228" t="s">
        <v>131</v>
      </c>
    </row>
    <row r="217" spans="1:65" s="15" customFormat="1" ht="10.199999999999999">
      <c r="B217" s="229"/>
      <c r="C217" s="230"/>
      <c r="D217" s="204" t="s">
        <v>141</v>
      </c>
      <c r="E217" s="231" t="s">
        <v>32</v>
      </c>
      <c r="F217" s="232" t="s">
        <v>144</v>
      </c>
      <c r="G217" s="230"/>
      <c r="H217" s="233">
        <v>220.75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141</v>
      </c>
      <c r="AU217" s="239" t="s">
        <v>90</v>
      </c>
      <c r="AV217" s="15" t="s">
        <v>137</v>
      </c>
      <c r="AW217" s="15" t="s">
        <v>38</v>
      </c>
      <c r="AX217" s="15" t="s">
        <v>40</v>
      </c>
      <c r="AY217" s="239" t="s">
        <v>131</v>
      </c>
    </row>
    <row r="218" spans="1:65" s="2" customFormat="1" ht="21.75" customHeight="1">
      <c r="A218" s="37"/>
      <c r="B218" s="38"/>
      <c r="C218" s="191" t="s">
        <v>273</v>
      </c>
      <c r="D218" s="191" t="s">
        <v>133</v>
      </c>
      <c r="E218" s="192" t="s">
        <v>274</v>
      </c>
      <c r="F218" s="193" t="s">
        <v>275</v>
      </c>
      <c r="G218" s="194" t="s">
        <v>99</v>
      </c>
      <c r="H218" s="195">
        <v>220.75</v>
      </c>
      <c r="I218" s="196"/>
      <c r="J218" s="197">
        <f>ROUND(I218*H218,2)</f>
        <v>0</v>
      </c>
      <c r="K218" s="193" t="s">
        <v>136</v>
      </c>
      <c r="L218" s="42"/>
      <c r="M218" s="198" t="s">
        <v>32</v>
      </c>
      <c r="N218" s="199" t="s">
        <v>52</v>
      </c>
      <c r="O218" s="67"/>
      <c r="P218" s="200">
        <f>O218*H218</f>
        <v>0</v>
      </c>
      <c r="Q218" s="200">
        <v>0.16700000000000001</v>
      </c>
      <c r="R218" s="200">
        <f>Q218*H218</f>
        <v>36.865250000000003</v>
      </c>
      <c r="S218" s="200">
        <v>0</v>
      </c>
      <c r="T218" s="20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2" t="s">
        <v>137</v>
      </c>
      <c r="AT218" s="202" t="s">
        <v>133</v>
      </c>
      <c r="AU218" s="202" t="s">
        <v>90</v>
      </c>
      <c r="AY218" s="19" t="s">
        <v>131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9" t="s">
        <v>40</v>
      </c>
      <c r="BK218" s="203">
        <f>ROUND(I218*H218,2)</f>
        <v>0</v>
      </c>
      <c r="BL218" s="19" t="s">
        <v>137</v>
      </c>
      <c r="BM218" s="202" t="s">
        <v>276</v>
      </c>
    </row>
    <row r="219" spans="1:65" s="2" customFormat="1" ht="76.8">
      <c r="A219" s="37"/>
      <c r="B219" s="38"/>
      <c r="C219" s="39"/>
      <c r="D219" s="204" t="s">
        <v>139</v>
      </c>
      <c r="E219" s="39"/>
      <c r="F219" s="205" t="s">
        <v>277</v>
      </c>
      <c r="G219" s="39"/>
      <c r="H219" s="39"/>
      <c r="I219" s="112"/>
      <c r="J219" s="39"/>
      <c r="K219" s="39"/>
      <c r="L219" s="42"/>
      <c r="M219" s="206"/>
      <c r="N219" s="207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9" t="s">
        <v>139</v>
      </c>
      <c r="AU219" s="19" t="s">
        <v>90</v>
      </c>
    </row>
    <row r="220" spans="1:65" s="13" customFormat="1" ht="10.199999999999999">
      <c r="B220" s="208"/>
      <c r="C220" s="209"/>
      <c r="D220" s="204" t="s">
        <v>141</v>
      </c>
      <c r="E220" s="210" t="s">
        <v>32</v>
      </c>
      <c r="F220" s="211" t="s">
        <v>272</v>
      </c>
      <c r="G220" s="209"/>
      <c r="H220" s="210" t="s">
        <v>32</v>
      </c>
      <c r="I220" s="212"/>
      <c r="J220" s="209"/>
      <c r="K220" s="209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141</v>
      </c>
      <c r="AU220" s="217" t="s">
        <v>90</v>
      </c>
      <c r="AV220" s="13" t="s">
        <v>40</v>
      </c>
      <c r="AW220" s="13" t="s">
        <v>38</v>
      </c>
      <c r="AX220" s="13" t="s">
        <v>81</v>
      </c>
      <c r="AY220" s="217" t="s">
        <v>131</v>
      </c>
    </row>
    <row r="221" spans="1:65" s="13" customFormat="1" ht="10.199999999999999">
      <c r="B221" s="208"/>
      <c r="C221" s="209"/>
      <c r="D221" s="204" t="s">
        <v>141</v>
      </c>
      <c r="E221" s="210" t="s">
        <v>32</v>
      </c>
      <c r="F221" s="211" t="s">
        <v>142</v>
      </c>
      <c r="G221" s="209"/>
      <c r="H221" s="210" t="s">
        <v>32</v>
      </c>
      <c r="I221" s="212"/>
      <c r="J221" s="209"/>
      <c r="K221" s="209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141</v>
      </c>
      <c r="AU221" s="217" t="s">
        <v>90</v>
      </c>
      <c r="AV221" s="13" t="s">
        <v>40</v>
      </c>
      <c r="AW221" s="13" t="s">
        <v>38</v>
      </c>
      <c r="AX221" s="13" t="s">
        <v>81</v>
      </c>
      <c r="AY221" s="217" t="s">
        <v>131</v>
      </c>
    </row>
    <row r="222" spans="1:65" s="13" customFormat="1" ht="10.199999999999999">
      <c r="B222" s="208"/>
      <c r="C222" s="209"/>
      <c r="D222" s="204" t="s">
        <v>141</v>
      </c>
      <c r="E222" s="210" t="s">
        <v>32</v>
      </c>
      <c r="F222" s="211" t="s">
        <v>178</v>
      </c>
      <c r="G222" s="209"/>
      <c r="H222" s="210" t="s">
        <v>32</v>
      </c>
      <c r="I222" s="212"/>
      <c r="J222" s="209"/>
      <c r="K222" s="209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141</v>
      </c>
      <c r="AU222" s="217" t="s">
        <v>90</v>
      </c>
      <c r="AV222" s="13" t="s">
        <v>40</v>
      </c>
      <c r="AW222" s="13" t="s">
        <v>38</v>
      </c>
      <c r="AX222" s="13" t="s">
        <v>81</v>
      </c>
      <c r="AY222" s="217" t="s">
        <v>131</v>
      </c>
    </row>
    <row r="223" spans="1:65" s="14" customFormat="1" ht="10.199999999999999">
      <c r="B223" s="218"/>
      <c r="C223" s="219"/>
      <c r="D223" s="204" t="s">
        <v>141</v>
      </c>
      <c r="E223" s="220" t="s">
        <v>32</v>
      </c>
      <c r="F223" s="221" t="s">
        <v>278</v>
      </c>
      <c r="G223" s="219"/>
      <c r="H223" s="222">
        <v>220.75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141</v>
      </c>
      <c r="AU223" s="228" t="s">
        <v>90</v>
      </c>
      <c r="AV223" s="14" t="s">
        <v>90</v>
      </c>
      <c r="AW223" s="14" t="s">
        <v>38</v>
      </c>
      <c r="AX223" s="14" t="s">
        <v>81</v>
      </c>
      <c r="AY223" s="228" t="s">
        <v>131</v>
      </c>
    </row>
    <row r="224" spans="1:65" s="15" customFormat="1" ht="10.199999999999999">
      <c r="B224" s="229"/>
      <c r="C224" s="230"/>
      <c r="D224" s="204" t="s">
        <v>141</v>
      </c>
      <c r="E224" s="231" t="s">
        <v>32</v>
      </c>
      <c r="F224" s="232" t="s">
        <v>144</v>
      </c>
      <c r="G224" s="230"/>
      <c r="H224" s="233">
        <v>220.75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141</v>
      </c>
      <c r="AU224" s="239" t="s">
        <v>90</v>
      </c>
      <c r="AV224" s="15" t="s">
        <v>137</v>
      </c>
      <c r="AW224" s="15" t="s">
        <v>38</v>
      </c>
      <c r="AX224" s="15" t="s">
        <v>40</v>
      </c>
      <c r="AY224" s="239" t="s">
        <v>131</v>
      </c>
    </row>
    <row r="225" spans="1:65" s="2" customFormat="1" ht="16.5" customHeight="1">
      <c r="A225" s="37"/>
      <c r="B225" s="38"/>
      <c r="C225" s="240" t="s">
        <v>279</v>
      </c>
      <c r="D225" s="240" t="s">
        <v>163</v>
      </c>
      <c r="E225" s="241" t="s">
        <v>280</v>
      </c>
      <c r="F225" s="242" t="s">
        <v>281</v>
      </c>
      <c r="G225" s="243" t="s">
        <v>99</v>
      </c>
      <c r="H225" s="244">
        <v>225.16499999999999</v>
      </c>
      <c r="I225" s="245"/>
      <c r="J225" s="246">
        <f>ROUND(I225*H225,2)</f>
        <v>0</v>
      </c>
      <c r="K225" s="242" t="s">
        <v>136</v>
      </c>
      <c r="L225" s="247"/>
      <c r="M225" s="248" t="s">
        <v>32</v>
      </c>
      <c r="N225" s="249" t="s">
        <v>52</v>
      </c>
      <c r="O225" s="67"/>
      <c r="P225" s="200">
        <f>O225*H225</f>
        <v>0</v>
      </c>
      <c r="Q225" s="200">
        <v>0.11799999999999999</v>
      </c>
      <c r="R225" s="200">
        <f>Q225*H225</f>
        <v>26.569469999999999</v>
      </c>
      <c r="S225" s="200">
        <v>0</v>
      </c>
      <c r="T225" s="20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2" t="s">
        <v>167</v>
      </c>
      <c r="AT225" s="202" t="s">
        <v>163</v>
      </c>
      <c r="AU225" s="202" t="s">
        <v>90</v>
      </c>
      <c r="AY225" s="19" t="s">
        <v>131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9" t="s">
        <v>40</v>
      </c>
      <c r="BK225" s="203">
        <f>ROUND(I225*H225,2)</f>
        <v>0</v>
      </c>
      <c r="BL225" s="19" t="s">
        <v>137</v>
      </c>
      <c r="BM225" s="202" t="s">
        <v>282</v>
      </c>
    </row>
    <row r="226" spans="1:65" s="2" customFormat="1" ht="19.2">
      <c r="A226" s="37"/>
      <c r="B226" s="38"/>
      <c r="C226" s="39"/>
      <c r="D226" s="204" t="s">
        <v>149</v>
      </c>
      <c r="E226" s="39"/>
      <c r="F226" s="205" t="s">
        <v>283</v>
      </c>
      <c r="G226" s="39"/>
      <c r="H226" s="39"/>
      <c r="I226" s="112"/>
      <c r="J226" s="39"/>
      <c r="K226" s="39"/>
      <c r="L226" s="42"/>
      <c r="M226" s="206"/>
      <c r="N226" s="207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9" t="s">
        <v>149</v>
      </c>
      <c r="AU226" s="19" t="s">
        <v>90</v>
      </c>
    </row>
    <row r="227" spans="1:65" s="14" customFormat="1" ht="10.199999999999999">
      <c r="B227" s="218"/>
      <c r="C227" s="219"/>
      <c r="D227" s="204" t="s">
        <v>141</v>
      </c>
      <c r="E227" s="220" t="s">
        <v>32</v>
      </c>
      <c r="F227" s="221" t="s">
        <v>210</v>
      </c>
      <c r="G227" s="219"/>
      <c r="H227" s="222">
        <v>220.75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141</v>
      </c>
      <c r="AU227" s="228" t="s">
        <v>90</v>
      </c>
      <c r="AV227" s="14" t="s">
        <v>90</v>
      </c>
      <c r="AW227" s="14" t="s">
        <v>38</v>
      </c>
      <c r="AX227" s="14" t="s">
        <v>40</v>
      </c>
      <c r="AY227" s="228" t="s">
        <v>131</v>
      </c>
    </row>
    <row r="228" spans="1:65" s="14" customFormat="1" ht="10.199999999999999">
      <c r="B228" s="218"/>
      <c r="C228" s="219"/>
      <c r="D228" s="204" t="s">
        <v>141</v>
      </c>
      <c r="E228" s="219"/>
      <c r="F228" s="221" t="s">
        <v>284</v>
      </c>
      <c r="G228" s="219"/>
      <c r="H228" s="222">
        <v>225.16499999999999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141</v>
      </c>
      <c r="AU228" s="228" t="s">
        <v>90</v>
      </c>
      <c r="AV228" s="14" t="s">
        <v>90</v>
      </c>
      <c r="AW228" s="14" t="s">
        <v>4</v>
      </c>
      <c r="AX228" s="14" t="s">
        <v>40</v>
      </c>
      <c r="AY228" s="228" t="s">
        <v>131</v>
      </c>
    </row>
    <row r="229" spans="1:65" s="12" customFormat="1" ht="22.8" customHeight="1">
      <c r="B229" s="175"/>
      <c r="C229" s="176"/>
      <c r="D229" s="177" t="s">
        <v>80</v>
      </c>
      <c r="E229" s="189" t="s">
        <v>191</v>
      </c>
      <c r="F229" s="189" t="s">
        <v>285</v>
      </c>
      <c r="G229" s="176"/>
      <c r="H229" s="176"/>
      <c r="I229" s="179"/>
      <c r="J229" s="190">
        <f>BK229</f>
        <v>0</v>
      </c>
      <c r="K229" s="176"/>
      <c r="L229" s="181"/>
      <c r="M229" s="182"/>
      <c r="N229" s="183"/>
      <c r="O229" s="183"/>
      <c r="P229" s="184">
        <f>SUM(P230:P237)</f>
        <v>0</v>
      </c>
      <c r="Q229" s="183"/>
      <c r="R229" s="184">
        <f>SUM(R230:R237)</f>
        <v>0.13465749999999999</v>
      </c>
      <c r="S229" s="183"/>
      <c r="T229" s="185">
        <f>SUM(T230:T237)</f>
        <v>0</v>
      </c>
      <c r="AR229" s="186" t="s">
        <v>40</v>
      </c>
      <c r="AT229" s="187" t="s">
        <v>80</v>
      </c>
      <c r="AU229" s="187" t="s">
        <v>40</v>
      </c>
      <c r="AY229" s="186" t="s">
        <v>131</v>
      </c>
      <c r="BK229" s="188">
        <f>SUM(BK230:BK237)</f>
        <v>0</v>
      </c>
    </row>
    <row r="230" spans="1:65" s="2" customFormat="1" ht="16.5" customHeight="1">
      <c r="A230" s="37"/>
      <c r="B230" s="38"/>
      <c r="C230" s="191" t="s">
        <v>286</v>
      </c>
      <c r="D230" s="191" t="s">
        <v>133</v>
      </c>
      <c r="E230" s="192" t="s">
        <v>287</v>
      </c>
      <c r="F230" s="193" t="s">
        <v>288</v>
      </c>
      <c r="G230" s="194" t="s">
        <v>99</v>
      </c>
      <c r="H230" s="195">
        <v>220.75</v>
      </c>
      <c r="I230" s="196"/>
      <c r="J230" s="197">
        <f>ROUND(I230*H230,2)</f>
        <v>0</v>
      </c>
      <c r="K230" s="193" t="s">
        <v>136</v>
      </c>
      <c r="L230" s="42"/>
      <c r="M230" s="198" t="s">
        <v>32</v>
      </c>
      <c r="N230" s="199" t="s">
        <v>52</v>
      </c>
      <c r="O230" s="67"/>
      <c r="P230" s="200">
        <f>O230*H230</f>
        <v>0</v>
      </c>
      <c r="Q230" s="200">
        <v>6.0999999999999997E-4</v>
      </c>
      <c r="R230" s="200">
        <f>Q230*H230</f>
        <v>0.13465749999999999</v>
      </c>
      <c r="S230" s="200">
        <v>0</v>
      </c>
      <c r="T230" s="20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2" t="s">
        <v>137</v>
      </c>
      <c r="AT230" s="202" t="s">
        <v>133</v>
      </c>
      <c r="AU230" s="202" t="s">
        <v>90</v>
      </c>
      <c r="AY230" s="19" t="s">
        <v>131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9" t="s">
        <v>40</v>
      </c>
      <c r="BK230" s="203">
        <f>ROUND(I230*H230,2)</f>
        <v>0</v>
      </c>
      <c r="BL230" s="19" t="s">
        <v>137</v>
      </c>
      <c r="BM230" s="202" t="s">
        <v>289</v>
      </c>
    </row>
    <row r="231" spans="1:65" s="2" customFormat="1" ht="86.4">
      <c r="A231" s="37"/>
      <c r="B231" s="38"/>
      <c r="C231" s="39"/>
      <c r="D231" s="204" t="s">
        <v>139</v>
      </c>
      <c r="E231" s="39"/>
      <c r="F231" s="205" t="s">
        <v>290</v>
      </c>
      <c r="G231" s="39"/>
      <c r="H231" s="39"/>
      <c r="I231" s="112"/>
      <c r="J231" s="39"/>
      <c r="K231" s="39"/>
      <c r="L231" s="42"/>
      <c r="M231" s="206"/>
      <c r="N231" s="207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9" t="s">
        <v>139</v>
      </c>
      <c r="AU231" s="19" t="s">
        <v>90</v>
      </c>
    </row>
    <row r="232" spans="1:65" s="13" customFormat="1" ht="10.199999999999999">
      <c r="B232" s="208"/>
      <c r="C232" s="209"/>
      <c r="D232" s="204" t="s">
        <v>141</v>
      </c>
      <c r="E232" s="210" t="s">
        <v>32</v>
      </c>
      <c r="F232" s="211" t="s">
        <v>272</v>
      </c>
      <c r="G232" s="209"/>
      <c r="H232" s="210" t="s">
        <v>32</v>
      </c>
      <c r="I232" s="212"/>
      <c r="J232" s="209"/>
      <c r="K232" s="209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141</v>
      </c>
      <c r="AU232" s="217" t="s">
        <v>90</v>
      </c>
      <c r="AV232" s="13" t="s">
        <v>40</v>
      </c>
      <c r="AW232" s="13" t="s">
        <v>38</v>
      </c>
      <c r="AX232" s="13" t="s">
        <v>81</v>
      </c>
      <c r="AY232" s="217" t="s">
        <v>131</v>
      </c>
    </row>
    <row r="233" spans="1:65" s="13" customFormat="1" ht="10.199999999999999">
      <c r="B233" s="208"/>
      <c r="C233" s="209"/>
      <c r="D233" s="204" t="s">
        <v>141</v>
      </c>
      <c r="E233" s="210" t="s">
        <v>32</v>
      </c>
      <c r="F233" s="211" t="s">
        <v>142</v>
      </c>
      <c r="G233" s="209"/>
      <c r="H233" s="210" t="s">
        <v>32</v>
      </c>
      <c r="I233" s="212"/>
      <c r="J233" s="209"/>
      <c r="K233" s="209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141</v>
      </c>
      <c r="AU233" s="217" t="s">
        <v>90</v>
      </c>
      <c r="AV233" s="13" t="s">
        <v>40</v>
      </c>
      <c r="AW233" s="13" t="s">
        <v>38</v>
      </c>
      <c r="AX233" s="13" t="s">
        <v>81</v>
      </c>
      <c r="AY233" s="217" t="s">
        <v>131</v>
      </c>
    </row>
    <row r="234" spans="1:65" s="13" customFormat="1" ht="10.199999999999999">
      <c r="B234" s="208"/>
      <c r="C234" s="209"/>
      <c r="D234" s="204" t="s">
        <v>141</v>
      </c>
      <c r="E234" s="210" t="s">
        <v>32</v>
      </c>
      <c r="F234" s="211" t="s">
        <v>178</v>
      </c>
      <c r="G234" s="209"/>
      <c r="H234" s="210" t="s">
        <v>32</v>
      </c>
      <c r="I234" s="212"/>
      <c r="J234" s="209"/>
      <c r="K234" s="209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141</v>
      </c>
      <c r="AU234" s="217" t="s">
        <v>90</v>
      </c>
      <c r="AV234" s="13" t="s">
        <v>40</v>
      </c>
      <c r="AW234" s="13" t="s">
        <v>38</v>
      </c>
      <c r="AX234" s="13" t="s">
        <v>81</v>
      </c>
      <c r="AY234" s="217" t="s">
        <v>131</v>
      </c>
    </row>
    <row r="235" spans="1:65" s="14" customFormat="1" ht="10.199999999999999">
      <c r="B235" s="218"/>
      <c r="C235" s="219"/>
      <c r="D235" s="204" t="s">
        <v>141</v>
      </c>
      <c r="E235" s="220" t="s">
        <v>32</v>
      </c>
      <c r="F235" s="221" t="s">
        <v>210</v>
      </c>
      <c r="G235" s="219"/>
      <c r="H235" s="222">
        <v>220.75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141</v>
      </c>
      <c r="AU235" s="228" t="s">
        <v>90</v>
      </c>
      <c r="AV235" s="14" t="s">
        <v>90</v>
      </c>
      <c r="AW235" s="14" t="s">
        <v>38</v>
      </c>
      <c r="AX235" s="14" t="s">
        <v>81</v>
      </c>
      <c r="AY235" s="228" t="s">
        <v>131</v>
      </c>
    </row>
    <row r="236" spans="1:65" s="16" customFormat="1" ht="10.199999999999999">
      <c r="B236" s="250"/>
      <c r="C236" s="251"/>
      <c r="D236" s="204" t="s">
        <v>141</v>
      </c>
      <c r="E236" s="252" t="s">
        <v>32</v>
      </c>
      <c r="F236" s="253" t="s">
        <v>291</v>
      </c>
      <c r="G236" s="251"/>
      <c r="H236" s="254">
        <v>220.75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AT236" s="260" t="s">
        <v>141</v>
      </c>
      <c r="AU236" s="260" t="s">
        <v>90</v>
      </c>
      <c r="AV236" s="16" t="s">
        <v>101</v>
      </c>
      <c r="AW236" s="16" t="s">
        <v>38</v>
      </c>
      <c r="AX236" s="16" t="s">
        <v>81</v>
      </c>
      <c r="AY236" s="260" t="s">
        <v>131</v>
      </c>
    </row>
    <row r="237" spans="1:65" s="15" customFormat="1" ht="10.199999999999999">
      <c r="B237" s="229"/>
      <c r="C237" s="230"/>
      <c r="D237" s="204" t="s">
        <v>141</v>
      </c>
      <c r="E237" s="231" t="s">
        <v>32</v>
      </c>
      <c r="F237" s="232" t="s">
        <v>144</v>
      </c>
      <c r="G237" s="230"/>
      <c r="H237" s="233">
        <v>220.75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141</v>
      </c>
      <c r="AU237" s="239" t="s">
        <v>90</v>
      </c>
      <c r="AV237" s="15" t="s">
        <v>137</v>
      </c>
      <c r="AW237" s="15" t="s">
        <v>38</v>
      </c>
      <c r="AX237" s="15" t="s">
        <v>40</v>
      </c>
      <c r="AY237" s="239" t="s">
        <v>131</v>
      </c>
    </row>
    <row r="238" spans="1:65" s="12" customFormat="1" ht="22.8" customHeight="1">
      <c r="B238" s="175"/>
      <c r="C238" s="176"/>
      <c r="D238" s="177" t="s">
        <v>80</v>
      </c>
      <c r="E238" s="189" t="s">
        <v>292</v>
      </c>
      <c r="F238" s="189" t="s">
        <v>293</v>
      </c>
      <c r="G238" s="176"/>
      <c r="H238" s="176"/>
      <c r="I238" s="179"/>
      <c r="J238" s="190">
        <f>BK238</f>
        <v>0</v>
      </c>
      <c r="K238" s="176"/>
      <c r="L238" s="181"/>
      <c r="M238" s="182"/>
      <c r="N238" s="183"/>
      <c r="O238" s="183"/>
      <c r="P238" s="184">
        <f>SUM(P239:P264)</f>
        <v>0</v>
      </c>
      <c r="Q238" s="183"/>
      <c r="R238" s="184">
        <f>SUM(R239:R264)</f>
        <v>0</v>
      </c>
      <c r="S238" s="183"/>
      <c r="T238" s="185">
        <f>SUM(T239:T264)</f>
        <v>0</v>
      </c>
      <c r="AR238" s="186" t="s">
        <v>40</v>
      </c>
      <c r="AT238" s="187" t="s">
        <v>80</v>
      </c>
      <c r="AU238" s="187" t="s">
        <v>40</v>
      </c>
      <c r="AY238" s="186" t="s">
        <v>131</v>
      </c>
      <c r="BK238" s="188">
        <f>SUM(BK239:BK264)</f>
        <v>0</v>
      </c>
    </row>
    <row r="239" spans="1:65" s="2" customFormat="1" ht="21.75" customHeight="1">
      <c r="A239" s="37"/>
      <c r="B239" s="38"/>
      <c r="C239" s="191" t="s">
        <v>294</v>
      </c>
      <c r="D239" s="191" t="s">
        <v>133</v>
      </c>
      <c r="E239" s="192" t="s">
        <v>295</v>
      </c>
      <c r="F239" s="193" t="s">
        <v>296</v>
      </c>
      <c r="G239" s="194" t="s">
        <v>166</v>
      </c>
      <c r="H239" s="195">
        <v>66.224999999999994</v>
      </c>
      <c r="I239" s="196"/>
      <c r="J239" s="197">
        <f>ROUND(I239*H239,2)</f>
        <v>0</v>
      </c>
      <c r="K239" s="193" t="s">
        <v>136</v>
      </c>
      <c r="L239" s="42"/>
      <c r="M239" s="198" t="s">
        <v>32</v>
      </c>
      <c r="N239" s="199" t="s">
        <v>52</v>
      </c>
      <c r="O239" s="67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02" t="s">
        <v>137</v>
      </c>
      <c r="AT239" s="202" t="s">
        <v>133</v>
      </c>
      <c r="AU239" s="202" t="s">
        <v>90</v>
      </c>
      <c r="AY239" s="19" t="s">
        <v>131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9" t="s">
        <v>40</v>
      </c>
      <c r="BK239" s="203">
        <f>ROUND(I239*H239,2)</f>
        <v>0</v>
      </c>
      <c r="BL239" s="19" t="s">
        <v>137</v>
      </c>
      <c r="BM239" s="202" t="s">
        <v>297</v>
      </c>
    </row>
    <row r="240" spans="1:65" s="2" customFormat="1" ht="76.8">
      <c r="A240" s="37"/>
      <c r="B240" s="38"/>
      <c r="C240" s="39"/>
      <c r="D240" s="204" t="s">
        <v>139</v>
      </c>
      <c r="E240" s="39"/>
      <c r="F240" s="205" t="s">
        <v>298</v>
      </c>
      <c r="G240" s="39"/>
      <c r="H240" s="39"/>
      <c r="I240" s="112"/>
      <c r="J240" s="39"/>
      <c r="K240" s="39"/>
      <c r="L240" s="42"/>
      <c r="M240" s="206"/>
      <c r="N240" s="207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9" t="s">
        <v>139</v>
      </c>
      <c r="AU240" s="19" t="s">
        <v>90</v>
      </c>
    </row>
    <row r="241" spans="1:65" s="14" customFormat="1" ht="10.199999999999999">
      <c r="B241" s="218"/>
      <c r="C241" s="219"/>
      <c r="D241" s="204" t="s">
        <v>141</v>
      </c>
      <c r="E241" s="220" t="s">
        <v>32</v>
      </c>
      <c r="F241" s="221" t="s">
        <v>299</v>
      </c>
      <c r="G241" s="219"/>
      <c r="H241" s="222">
        <v>66.224999999999994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141</v>
      </c>
      <c r="AU241" s="228" t="s">
        <v>90</v>
      </c>
      <c r="AV241" s="14" t="s">
        <v>90</v>
      </c>
      <c r="AW241" s="14" t="s">
        <v>38</v>
      </c>
      <c r="AX241" s="14" t="s">
        <v>81</v>
      </c>
      <c r="AY241" s="228" t="s">
        <v>131</v>
      </c>
    </row>
    <row r="242" spans="1:65" s="15" customFormat="1" ht="10.199999999999999">
      <c r="B242" s="229"/>
      <c r="C242" s="230"/>
      <c r="D242" s="204" t="s">
        <v>141</v>
      </c>
      <c r="E242" s="231" t="s">
        <v>32</v>
      </c>
      <c r="F242" s="232" t="s">
        <v>144</v>
      </c>
      <c r="G242" s="230"/>
      <c r="H242" s="233">
        <v>66.224999999999994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141</v>
      </c>
      <c r="AU242" s="239" t="s">
        <v>90</v>
      </c>
      <c r="AV242" s="15" t="s">
        <v>137</v>
      </c>
      <c r="AW242" s="15" t="s">
        <v>38</v>
      </c>
      <c r="AX242" s="15" t="s">
        <v>40</v>
      </c>
      <c r="AY242" s="239" t="s">
        <v>131</v>
      </c>
    </row>
    <row r="243" spans="1:65" s="2" customFormat="1" ht="21.75" customHeight="1">
      <c r="A243" s="37"/>
      <c r="B243" s="38"/>
      <c r="C243" s="191" t="s">
        <v>300</v>
      </c>
      <c r="D243" s="191" t="s">
        <v>133</v>
      </c>
      <c r="E243" s="192" t="s">
        <v>301</v>
      </c>
      <c r="F243" s="193" t="s">
        <v>302</v>
      </c>
      <c r="G243" s="194" t="s">
        <v>166</v>
      </c>
      <c r="H243" s="195">
        <v>1258.2750000000001</v>
      </c>
      <c r="I243" s="196"/>
      <c r="J243" s="197">
        <f>ROUND(I243*H243,2)</f>
        <v>0</v>
      </c>
      <c r="K243" s="193" t="s">
        <v>136</v>
      </c>
      <c r="L243" s="42"/>
      <c r="M243" s="198" t="s">
        <v>32</v>
      </c>
      <c r="N243" s="199" t="s">
        <v>52</v>
      </c>
      <c r="O243" s="67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2" t="s">
        <v>137</v>
      </c>
      <c r="AT243" s="202" t="s">
        <v>133</v>
      </c>
      <c r="AU243" s="202" t="s">
        <v>90</v>
      </c>
      <c r="AY243" s="19" t="s">
        <v>131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9" t="s">
        <v>40</v>
      </c>
      <c r="BK243" s="203">
        <f>ROUND(I243*H243,2)</f>
        <v>0</v>
      </c>
      <c r="BL243" s="19" t="s">
        <v>137</v>
      </c>
      <c r="BM243" s="202" t="s">
        <v>303</v>
      </c>
    </row>
    <row r="244" spans="1:65" s="2" customFormat="1" ht="76.8">
      <c r="A244" s="37"/>
      <c r="B244" s="38"/>
      <c r="C244" s="39"/>
      <c r="D244" s="204" t="s">
        <v>139</v>
      </c>
      <c r="E244" s="39"/>
      <c r="F244" s="205" t="s">
        <v>298</v>
      </c>
      <c r="G244" s="39"/>
      <c r="H244" s="39"/>
      <c r="I244" s="112"/>
      <c r="J244" s="39"/>
      <c r="K244" s="39"/>
      <c r="L244" s="42"/>
      <c r="M244" s="206"/>
      <c r="N244" s="207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9" t="s">
        <v>139</v>
      </c>
      <c r="AU244" s="19" t="s">
        <v>90</v>
      </c>
    </row>
    <row r="245" spans="1:65" s="14" customFormat="1" ht="10.199999999999999">
      <c r="B245" s="218"/>
      <c r="C245" s="219"/>
      <c r="D245" s="204" t="s">
        <v>141</v>
      </c>
      <c r="E245" s="220" t="s">
        <v>32</v>
      </c>
      <c r="F245" s="221" t="s">
        <v>304</v>
      </c>
      <c r="G245" s="219"/>
      <c r="H245" s="222">
        <v>1258.2750000000001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141</v>
      </c>
      <c r="AU245" s="228" t="s">
        <v>90</v>
      </c>
      <c r="AV245" s="14" t="s">
        <v>90</v>
      </c>
      <c r="AW245" s="14" t="s">
        <v>38</v>
      </c>
      <c r="AX245" s="14" t="s">
        <v>40</v>
      </c>
      <c r="AY245" s="228" t="s">
        <v>131</v>
      </c>
    </row>
    <row r="246" spans="1:65" s="2" customFormat="1" ht="21.75" customHeight="1">
      <c r="A246" s="37"/>
      <c r="B246" s="38"/>
      <c r="C246" s="191" t="s">
        <v>305</v>
      </c>
      <c r="D246" s="191" t="s">
        <v>133</v>
      </c>
      <c r="E246" s="192" t="s">
        <v>306</v>
      </c>
      <c r="F246" s="193" t="s">
        <v>307</v>
      </c>
      <c r="G246" s="194" t="s">
        <v>166</v>
      </c>
      <c r="H246" s="195">
        <v>57.395000000000003</v>
      </c>
      <c r="I246" s="196"/>
      <c r="J246" s="197">
        <f>ROUND(I246*H246,2)</f>
        <v>0</v>
      </c>
      <c r="K246" s="193" t="s">
        <v>136</v>
      </c>
      <c r="L246" s="42"/>
      <c r="M246" s="198" t="s">
        <v>32</v>
      </c>
      <c r="N246" s="199" t="s">
        <v>52</v>
      </c>
      <c r="O246" s="67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2" t="s">
        <v>137</v>
      </c>
      <c r="AT246" s="202" t="s">
        <v>133</v>
      </c>
      <c r="AU246" s="202" t="s">
        <v>90</v>
      </c>
      <c r="AY246" s="19" t="s">
        <v>131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9" t="s">
        <v>40</v>
      </c>
      <c r="BK246" s="203">
        <f>ROUND(I246*H246,2)</f>
        <v>0</v>
      </c>
      <c r="BL246" s="19" t="s">
        <v>137</v>
      </c>
      <c r="BM246" s="202" t="s">
        <v>308</v>
      </c>
    </row>
    <row r="247" spans="1:65" s="2" customFormat="1" ht="76.8">
      <c r="A247" s="37"/>
      <c r="B247" s="38"/>
      <c r="C247" s="39"/>
      <c r="D247" s="204" t="s">
        <v>139</v>
      </c>
      <c r="E247" s="39"/>
      <c r="F247" s="205" t="s">
        <v>298</v>
      </c>
      <c r="G247" s="39"/>
      <c r="H247" s="39"/>
      <c r="I247" s="112"/>
      <c r="J247" s="39"/>
      <c r="K247" s="39"/>
      <c r="L247" s="42"/>
      <c r="M247" s="206"/>
      <c r="N247" s="207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9" t="s">
        <v>139</v>
      </c>
      <c r="AU247" s="19" t="s">
        <v>90</v>
      </c>
    </row>
    <row r="248" spans="1:65" s="14" customFormat="1" ht="10.199999999999999">
      <c r="B248" s="218"/>
      <c r="C248" s="219"/>
      <c r="D248" s="204" t="s">
        <v>141</v>
      </c>
      <c r="E248" s="220" t="s">
        <v>32</v>
      </c>
      <c r="F248" s="221" t="s">
        <v>309</v>
      </c>
      <c r="G248" s="219"/>
      <c r="H248" s="222">
        <v>57.395000000000003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141</v>
      </c>
      <c r="AU248" s="228" t="s">
        <v>90</v>
      </c>
      <c r="AV248" s="14" t="s">
        <v>90</v>
      </c>
      <c r="AW248" s="14" t="s">
        <v>38</v>
      </c>
      <c r="AX248" s="14" t="s">
        <v>81</v>
      </c>
      <c r="AY248" s="228" t="s">
        <v>131</v>
      </c>
    </row>
    <row r="249" spans="1:65" s="15" customFormat="1" ht="10.199999999999999">
      <c r="B249" s="229"/>
      <c r="C249" s="230"/>
      <c r="D249" s="204" t="s">
        <v>141</v>
      </c>
      <c r="E249" s="231" t="s">
        <v>32</v>
      </c>
      <c r="F249" s="232" t="s">
        <v>144</v>
      </c>
      <c r="G249" s="230"/>
      <c r="H249" s="233">
        <v>57.395000000000003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141</v>
      </c>
      <c r="AU249" s="239" t="s">
        <v>90</v>
      </c>
      <c r="AV249" s="15" t="s">
        <v>137</v>
      </c>
      <c r="AW249" s="15" t="s">
        <v>38</v>
      </c>
      <c r="AX249" s="15" t="s">
        <v>40</v>
      </c>
      <c r="AY249" s="239" t="s">
        <v>131</v>
      </c>
    </row>
    <row r="250" spans="1:65" s="2" customFormat="1" ht="21.75" customHeight="1">
      <c r="A250" s="37"/>
      <c r="B250" s="38"/>
      <c r="C250" s="191" t="s">
        <v>310</v>
      </c>
      <c r="D250" s="191" t="s">
        <v>133</v>
      </c>
      <c r="E250" s="192" t="s">
        <v>311</v>
      </c>
      <c r="F250" s="193" t="s">
        <v>302</v>
      </c>
      <c r="G250" s="194" t="s">
        <v>166</v>
      </c>
      <c r="H250" s="195">
        <v>1090.5050000000001</v>
      </c>
      <c r="I250" s="196"/>
      <c r="J250" s="197">
        <f>ROUND(I250*H250,2)</f>
        <v>0</v>
      </c>
      <c r="K250" s="193" t="s">
        <v>136</v>
      </c>
      <c r="L250" s="42"/>
      <c r="M250" s="198" t="s">
        <v>32</v>
      </c>
      <c r="N250" s="199" t="s">
        <v>52</v>
      </c>
      <c r="O250" s="67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2" t="s">
        <v>137</v>
      </c>
      <c r="AT250" s="202" t="s">
        <v>133</v>
      </c>
      <c r="AU250" s="202" t="s">
        <v>90</v>
      </c>
      <c r="AY250" s="19" t="s">
        <v>131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9" t="s">
        <v>40</v>
      </c>
      <c r="BK250" s="203">
        <f>ROUND(I250*H250,2)</f>
        <v>0</v>
      </c>
      <c r="BL250" s="19" t="s">
        <v>137</v>
      </c>
      <c r="BM250" s="202" t="s">
        <v>312</v>
      </c>
    </row>
    <row r="251" spans="1:65" s="2" customFormat="1" ht="76.8">
      <c r="A251" s="37"/>
      <c r="B251" s="38"/>
      <c r="C251" s="39"/>
      <c r="D251" s="204" t="s">
        <v>139</v>
      </c>
      <c r="E251" s="39"/>
      <c r="F251" s="205" t="s">
        <v>298</v>
      </c>
      <c r="G251" s="39"/>
      <c r="H251" s="39"/>
      <c r="I251" s="112"/>
      <c r="J251" s="39"/>
      <c r="K251" s="39"/>
      <c r="L251" s="42"/>
      <c r="M251" s="206"/>
      <c r="N251" s="207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9" t="s">
        <v>139</v>
      </c>
      <c r="AU251" s="19" t="s">
        <v>90</v>
      </c>
    </row>
    <row r="252" spans="1:65" s="14" customFormat="1" ht="10.199999999999999">
      <c r="B252" s="218"/>
      <c r="C252" s="219"/>
      <c r="D252" s="204" t="s">
        <v>141</v>
      </c>
      <c r="E252" s="220" t="s">
        <v>32</v>
      </c>
      <c r="F252" s="221" t="s">
        <v>313</v>
      </c>
      <c r="G252" s="219"/>
      <c r="H252" s="222">
        <v>1090.5050000000001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141</v>
      </c>
      <c r="AU252" s="228" t="s">
        <v>90</v>
      </c>
      <c r="AV252" s="14" t="s">
        <v>90</v>
      </c>
      <c r="AW252" s="14" t="s">
        <v>38</v>
      </c>
      <c r="AX252" s="14" t="s">
        <v>40</v>
      </c>
      <c r="AY252" s="228" t="s">
        <v>131</v>
      </c>
    </row>
    <row r="253" spans="1:65" s="2" customFormat="1" ht="16.5" customHeight="1">
      <c r="A253" s="37"/>
      <c r="B253" s="38"/>
      <c r="C253" s="191" t="s">
        <v>314</v>
      </c>
      <c r="D253" s="191" t="s">
        <v>133</v>
      </c>
      <c r="E253" s="192" t="s">
        <v>315</v>
      </c>
      <c r="F253" s="193" t="s">
        <v>316</v>
      </c>
      <c r="G253" s="194" t="s">
        <v>166</v>
      </c>
      <c r="H253" s="195">
        <v>123.62</v>
      </c>
      <c r="I253" s="196"/>
      <c r="J253" s="197">
        <f>ROUND(I253*H253,2)</f>
        <v>0</v>
      </c>
      <c r="K253" s="193" t="s">
        <v>136</v>
      </c>
      <c r="L253" s="42"/>
      <c r="M253" s="198" t="s">
        <v>32</v>
      </c>
      <c r="N253" s="199" t="s">
        <v>52</v>
      </c>
      <c r="O253" s="67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2" t="s">
        <v>137</v>
      </c>
      <c r="AT253" s="202" t="s">
        <v>133</v>
      </c>
      <c r="AU253" s="202" t="s">
        <v>90</v>
      </c>
      <c r="AY253" s="19" t="s">
        <v>131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9" t="s">
        <v>40</v>
      </c>
      <c r="BK253" s="203">
        <f>ROUND(I253*H253,2)</f>
        <v>0</v>
      </c>
      <c r="BL253" s="19" t="s">
        <v>137</v>
      </c>
      <c r="BM253" s="202" t="s">
        <v>317</v>
      </c>
    </row>
    <row r="254" spans="1:65" s="2" customFormat="1" ht="38.4">
      <c r="A254" s="37"/>
      <c r="B254" s="38"/>
      <c r="C254" s="39"/>
      <c r="D254" s="204" t="s">
        <v>139</v>
      </c>
      <c r="E254" s="39"/>
      <c r="F254" s="205" t="s">
        <v>318</v>
      </c>
      <c r="G254" s="39"/>
      <c r="H254" s="39"/>
      <c r="I254" s="112"/>
      <c r="J254" s="39"/>
      <c r="K254" s="39"/>
      <c r="L254" s="42"/>
      <c r="M254" s="206"/>
      <c r="N254" s="207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9" t="s">
        <v>139</v>
      </c>
      <c r="AU254" s="19" t="s">
        <v>90</v>
      </c>
    </row>
    <row r="255" spans="1:65" s="14" customFormat="1" ht="10.199999999999999">
      <c r="B255" s="218"/>
      <c r="C255" s="219"/>
      <c r="D255" s="204" t="s">
        <v>141</v>
      </c>
      <c r="E255" s="220" t="s">
        <v>32</v>
      </c>
      <c r="F255" s="221" t="s">
        <v>299</v>
      </c>
      <c r="G255" s="219"/>
      <c r="H255" s="222">
        <v>66.224999999999994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141</v>
      </c>
      <c r="AU255" s="228" t="s">
        <v>90</v>
      </c>
      <c r="AV255" s="14" t="s">
        <v>90</v>
      </c>
      <c r="AW255" s="14" t="s">
        <v>38</v>
      </c>
      <c r="AX255" s="14" t="s">
        <v>81</v>
      </c>
      <c r="AY255" s="228" t="s">
        <v>131</v>
      </c>
    </row>
    <row r="256" spans="1:65" s="14" customFormat="1" ht="10.199999999999999">
      <c r="B256" s="218"/>
      <c r="C256" s="219"/>
      <c r="D256" s="204" t="s">
        <v>141</v>
      </c>
      <c r="E256" s="220" t="s">
        <v>32</v>
      </c>
      <c r="F256" s="221" t="s">
        <v>309</v>
      </c>
      <c r="G256" s="219"/>
      <c r="H256" s="222">
        <v>57.395000000000003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141</v>
      </c>
      <c r="AU256" s="228" t="s">
        <v>90</v>
      </c>
      <c r="AV256" s="14" t="s">
        <v>90</v>
      </c>
      <c r="AW256" s="14" t="s">
        <v>38</v>
      </c>
      <c r="AX256" s="14" t="s">
        <v>81</v>
      </c>
      <c r="AY256" s="228" t="s">
        <v>131</v>
      </c>
    </row>
    <row r="257" spans="1:65" s="15" customFormat="1" ht="10.199999999999999">
      <c r="B257" s="229"/>
      <c r="C257" s="230"/>
      <c r="D257" s="204" t="s">
        <v>141</v>
      </c>
      <c r="E257" s="231" t="s">
        <v>32</v>
      </c>
      <c r="F257" s="232" t="s">
        <v>144</v>
      </c>
      <c r="G257" s="230"/>
      <c r="H257" s="233">
        <v>123.62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141</v>
      </c>
      <c r="AU257" s="239" t="s">
        <v>90</v>
      </c>
      <c r="AV257" s="15" t="s">
        <v>137</v>
      </c>
      <c r="AW257" s="15" t="s">
        <v>38</v>
      </c>
      <c r="AX257" s="15" t="s">
        <v>40</v>
      </c>
      <c r="AY257" s="239" t="s">
        <v>131</v>
      </c>
    </row>
    <row r="258" spans="1:65" s="2" customFormat="1" ht="21.75" customHeight="1">
      <c r="A258" s="37"/>
      <c r="B258" s="38"/>
      <c r="C258" s="191" t="s">
        <v>319</v>
      </c>
      <c r="D258" s="191" t="s">
        <v>133</v>
      </c>
      <c r="E258" s="192" t="s">
        <v>320</v>
      </c>
      <c r="F258" s="193" t="s">
        <v>321</v>
      </c>
      <c r="G258" s="194" t="s">
        <v>166</v>
      </c>
      <c r="H258" s="195">
        <v>57.395000000000003</v>
      </c>
      <c r="I258" s="196"/>
      <c r="J258" s="197">
        <f>ROUND(I258*H258,2)</f>
        <v>0</v>
      </c>
      <c r="K258" s="193" t="s">
        <v>136</v>
      </c>
      <c r="L258" s="42"/>
      <c r="M258" s="198" t="s">
        <v>32</v>
      </c>
      <c r="N258" s="199" t="s">
        <v>52</v>
      </c>
      <c r="O258" s="67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2" t="s">
        <v>137</v>
      </c>
      <c r="AT258" s="202" t="s">
        <v>133</v>
      </c>
      <c r="AU258" s="202" t="s">
        <v>90</v>
      </c>
      <c r="AY258" s="19" t="s">
        <v>131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9" t="s">
        <v>40</v>
      </c>
      <c r="BK258" s="203">
        <f>ROUND(I258*H258,2)</f>
        <v>0</v>
      </c>
      <c r="BL258" s="19" t="s">
        <v>137</v>
      </c>
      <c r="BM258" s="202" t="s">
        <v>322</v>
      </c>
    </row>
    <row r="259" spans="1:65" s="2" customFormat="1" ht="67.2">
      <c r="A259" s="37"/>
      <c r="B259" s="38"/>
      <c r="C259" s="39"/>
      <c r="D259" s="204" t="s">
        <v>139</v>
      </c>
      <c r="E259" s="39"/>
      <c r="F259" s="205" t="s">
        <v>323</v>
      </c>
      <c r="G259" s="39"/>
      <c r="H259" s="39"/>
      <c r="I259" s="112"/>
      <c r="J259" s="39"/>
      <c r="K259" s="39"/>
      <c r="L259" s="42"/>
      <c r="M259" s="206"/>
      <c r="N259" s="207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9" t="s">
        <v>139</v>
      </c>
      <c r="AU259" s="19" t="s">
        <v>90</v>
      </c>
    </row>
    <row r="260" spans="1:65" s="14" customFormat="1" ht="10.199999999999999">
      <c r="B260" s="218"/>
      <c r="C260" s="219"/>
      <c r="D260" s="204" t="s">
        <v>141</v>
      </c>
      <c r="E260" s="220" t="s">
        <v>32</v>
      </c>
      <c r="F260" s="221" t="s">
        <v>309</v>
      </c>
      <c r="G260" s="219"/>
      <c r="H260" s="222">
        <v>57.395000000000003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141</v>
      </c>
      <c r="AU260" s="228" t="s">
        <v>90</v>
      </c>
      <c r="AV260" s="14" t="s">
        <v>90</v>
      </c>
      <c r="AW260" s="14" t="s">
        <v>38</v>
      </c>
      <c r="AX260" s="14" t="s">
        <v>81</v>
      </c>
      <c r="AY260" s="228" t="s">
        <v>131</v>
      </c>
    </row>
    <row r="261" spans="1:65" s="15" customFormat="1" ht="10.199999999999999">
      <c r="B261" s="229"/>
      <c r="C261" s="230"/>
      <c r="D261" s="204" t="s">
        <v>141</v>
      </c>
      <c r="E261" s="231" t="s">
        <v>32</v>
      </c>
      <c r="F261" s="232" t="s">
        <v>144</v>
      </c>
      <c r="G261" s="230"/>
      <c r="H261" s="233">
        <v>57.395000000000003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141</v>
      </c>
      <c r="AU261" s="239" t="s">
        <v>90</v>
      </c>
      <c r="AV261" s="15" t="s">
        <v>137</v>
      </c>
      <c r="AW261" s="15" t="s">
        <v>38</v>
      </c>
      <c r="AX261" s="15" t="s">
        <v>40</v>
      </c>
      <c r="AY261" s="239" t="s">
        <v>131</v>
      </c>
    </row>
    <row r="262" spans="1:65" s="2" customFormat="1" ht="21.75" customHeight="1">
      <c r="A262" s="37"/>
      <c r="B262" s="38"/>
      <c r="C262" s="191" t="s">
        <v>324</v>
      </c>
      <c r="D262" s="191" t="s">
        <v>133</v>
      </c>
      <c r="E262" s="192" t="s">
        <v>325</v>
      </c>
      <c r="F262" s="193" t="s">
        <v>326</v>
      </c>
      <c r="G262" s="194" t="s">
        <v>166</v>
      </c>
      <c r="H262" s="195">
        <v>66.224999999999994</v>
      </c>
      <c r="I262" s="196"/>
      <c r="J262" s="197">
        <f>ROUND(I262*H262,2)</f>
        <v>0</v>
      </c>
      <c r="K262" s="193" t="s">
        <v>136</v>
      </c>
      <c r="L262" s="42"/>
      <c r="M262" s="198" t="s">
        <v>32</v>
      </c>
      <c r="N262" s="199" t="s">
        <v>52</v>
      </c>
      <c r="O262" s="67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2" t="s">
        <v>137</v>
      </c>
      <c r="AT262" s="202" t="s">
        <v>133</v>
      </c>
      <c r="AU262" s="202" t="s">
        <v>90</v>
      </c>
      <c r="AY262" s="19" t="s">
        <v>131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9" t="s">
        <v>40</v>
      </c>
      <c r="BK262" s="203">
        <f>ROUND(I262*H262,2)</f>
        <v>0</v>
      </c>
      <c r="BL262" s="19" t="s">
        <v>137</v>
      </c>
      <c r="BM262" s="202" t="s">
        <v>327</v>
      </c>
    </row>
    <row r="263" spans="1:65" s="2" customFormat="1" ht="67.2">
      <c r="A263" s="37"/>
      <c r="B263" s="38"/>
      <c r="C263" s="39"/>
      <c r="D263" s="204" t="s">
        <v>139</v>
      </c>
      <c r="E263" s="39"/>
      <c r="F263" s="205" t="s">
        <v>323</v>
      </c>
      <c r="G263" s="39"/>
      <c r="H263" s="39"/>
      <c r="I263" s="112"/>
      <c r="J263" s="39"/>
      <c r="K263" s="39"/>
      <c r="L263" s="42"/>
      <c r="M263" s="206"/>
      <c r="N263" s="207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9" t="s">
        <v>139</v>
      </c>
      <c r="AU263" s="19" t="s">
        <v>90</v>
      </c>
    </row>
    <row r="264" spans="1:65" s="14" customFormat="1" ht="10.199999999999999">
      <c r="B264" s="218"/>
      <c r="C264" s="219"/>
      <c r="D264" s="204" t="s">
        <v>141</v>
      </c>
      <c r="E264" s="220" t="s">
        <v>32</v>
      </c>
      <c r="F264" s="221" t="s">
        <v>299</v>
      </c>
      <c r="G264" s="219"/>
      <c r="H264" s="222">
        <v>66.224999999999994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141</v>
      </c>
      <c r="AU264" s="228" t="s">
        <v>90</v>
      </c>
      <c r="AV264" s="14" t="s">
        <v>90</v>
      </c>
      <c r="AW264" s="14" t="s">
        <v>38</v>
      </c>
      <c r="AX264" s="14" t="s">
        <v>40</v>
      </c>
      <c r="AY264" s="228" t="s">
        <v>131</v>
      </c>
    </row>
    <row r="265" spans="1:65" s="12" customFormat="1" ht="22.8" customHeight="1">
      <c r="B265" s="175"/>
      <c r="C265" s="176"/>
      <c r="D265" s="177" t="s">
        <v>80</v>
      </c>
      <c r="E265" s="189" t="s">
        <v>328</v>
      </c>
      <c r="F265" s="189" t="s">
        <v>329</v>
      </c>
      <c r="G265" s="176"/>
      <c r="H265" s="176"/>
      <c r="I265" s="179"/>
      <c r="J265" s="190">
        <f>BK265</f>
        <v>0</v>
      </c>
      <c r="K265" s="176"/>
      <c r="L265" s="181"/>
      <c r="M265" s="182"/>
      <c r="N265" s="183"/>
      <c r="O265" s="183"/>
      <c r="P265" s="184">
        <f>P266</f>
        <v>0</v>
      </c>
      <c r="Q265" s="183"/>
      <c r="R265" s="184">
        <f>R266</f>
        <v>0</v>
      </c>
      <c r="S265" s="183"/>
      <c r="T265" s="185">
        <f>T266</f>
        <v>0</v>
      </c>
      <c r="AR265" s="186" t="s">
        <v>40</v>
      </c>
      <c r="AT265" s="187" t="s">
        <v>80</v>
      </c>
      <c r="AU265" s="187" t="s">
        <v>40</v>
      </c>
      <c r="AY265" s="186" t="s">
        <v>131</v>
      </c>
      <c r="BK265" s="188">
        <f>BK266</f>
        <v>0</v>
      </c>
    </row>
    <row r="266" spans="1:65" s="2" customFormat="1" ht="21.75" customHeight="1">
      <c r="A266" s="37"/>
      <c r="B266" s="38"/>
      <c r="C266" s="191" t="s">
        <v>330</v>
      </c>
      <c r="D266" s="191" t="s">
        <v>133</v>
      </c>
      <c r="E266" s="192" t="s">
        <v>331</v>
      </c>
      <c r="F266" s="193" t="s">
        <v>332</v>
      </c>
      <c r="G266" s="194" t="s">
        <v>166</v>
      </c>
      <c r="H266" s="195">
        <v>63.576000000000001</v>
      </c>
      <c r="I266" s="196"/>
      <c r="J266" s="197">
        <f>ROUND(I266*H266,2)</f>
        <v>0</v>
      </c>
      <c r="K266" s="193" t="s">
        <v>136</v>
      </c>
      <c r="L266" s="42"/>
      <c r="M266" s="261" t="s">
        <v>32</v>
      </c>
      <c r="N266" s="262" t="s">
        <v>52</v>
      </c>
      <c r="O266" s="263"/>
      <c r="P266" s="264">
        <f>O266*H266</f>
        <v>0</v>
      </c>
      <c r="Q266" s="264">
        <v>0</v>
      </c>
      <c r="R266" s="264">
        <f>Q266*H266</f>
        <v>0</v>
      </c>
      <c r="S266" s="264">
        <v>0</v>
      </c>
      <c r="T266" s="26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2" t="s">
        <v>137</v>
      </c>
      <c r="AT266" s="202" t="s">
        <v>133</v>
      </c>
      <c r="AU266" s="202" t="s">
        <v>90</v>
      </c>
      <c r="AY266" s="19" t="s">
        <v>131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9" t="s">
        <v>40</v>
      </c>
      <c r="BK266" s="203">
        <f>ROUND(I266*H266,2)</f>
        <v>0</v>
      </c>
      <c r="BL266" s="19" t="s">
        <v>137</v>
      </c>
      <c r="BM266" s="202" t="s">
        <v>333</v>
      </c>
    </row>
    <row r="267" spans="1:65" s="2" customFormat="1" ht="6.9" customHeight="1">
      <c r="A267" s="37"/>
      <c r="B267" s="50"/>
      <c r="C267" s="51"/>
      <c r="D267" s="51"/>
      <c r="E267" s="51"/>
      <c r="F267" s="51"/>
      <c r="G267" s="51"/>
      <c r="H267" s="51"/>
      <c r="I267" s="140"/>
      <c r="J267" s="51"/>
      <c r="K267" s="51"/>
      <c r="L267" s="42"/>
      <c r="M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</row>
  </sheetData>
  <sheetProtection algorithmName="SHA-512" hashValue="GHREYTBorwUujxQnuQAA5poIzsjG94TKypuO0BE3o/yZ6F9iTwyp83IiKaqGWSCQ2YQ2LAyOeGJuWw6f4gz5+g==" saltValue="hlVe1n10kWzErrb9ydWJUnw57rA/FZqagfotMS6UyRN+SkpasxDwuDn9mVxUzCR4FSZ5TCbE7j2dHMqu711l5g==" spinCount="100000" sheet="1" objects="1" scenarios="1" formatColumns="0" formatRows="0" autoFilter="0"/>
  <autoFilter ref="C85:K266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(MĚSTO-SFDI-NEUZANTELNÉ NÁKLADY)&amp;CDOPAS s.r.o.&amp;RPOLOŽKOVÝ VÝKAZ VÝMĚR</oddHeader>
    <oddFooter>&amp;LSO 113 - Chodníky a vjezdy (neuznat.náklady)
&amp;CStrana &amp;P z &amp;N&amp;RPoložkový soupis prací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93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90</v>
      </c>
    </row>
    <row r="4" spans="1:46" s="1" customFormat="1" ht="24.9" customHeight="1">
      <c r="B4" s="22"/>
      <c r="D4" s="109" t="s">
        <v>102</v>
      </c>
      <c r="I4" s="104"/>
      <c r="L4" s="22"/>
      <c r="M4" s="110" t="s">
        <v>10</v>
      </c>
      <c r="AT4" s="19" t="s">
        <v>4</v>
      </c>
    </row>
    <row r="5" spans="1:46" s="1" customFormat="1" ht="6.9" customHeight="1">
      <c r="B5" s="22"/>
      <c r="I5" s="104"/>
      <c r="L5" s="22"/>
    </row>
    <row r="6" spans="1:46" s="1" customFormat="1" ht="12" customHeight="1">
      <c r="B6" s="22"/>
      <c r="D6" s="111" t="s">
        <v>16</v>
      </c>
      <c r="I6" s="104"/>
      <c r="L6" s="22"/>
    </row>
    <row r="7" spans="1:4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46" s="2" customFormat="1" ht="12" customHeight="1">
      <c r="A8" s="37"/>
      <c r="B8" s="42"/>
      <c r="C8" s="37"/>
      <c r="D8" s="111" t="s">
        <v>103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1" t="s">
        <v>334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41</v>
      </c>
      <c r="E23" s="37"/>
      <c r="F23" s="37"/>
      <c r="G23" s="37"/>
      <c r="H23" s="37"/>
      <c r="I23" s="115" t="s">
        <v>31</v>
      </c>
      <c r="J23" s="114" t="s">
        <v>42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44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45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47</v>
      </c>
      <c r="E30" s="37"/>
      <c r="F30" s="37"/>
      <c r="G30" s="37"/>
      <c r="H30" s="37"/>
      <c r="I30" s="112"/>
      <c r="J30" s="124">
        <f>ROUND(J82, 0)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49</v>
      </c>
      <c r="G32" s="37"/>
      <c r="H32" s="37"/>
      <c r="I32" s="126" t="s">
        <v>48</v>
      </c>
      <c r="J32" s="125" t="s">
        <v>50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51</v>
      </c>
      <c r="E33" s="111" t="s">
        <v>52</v>
      </c>
      <c r="F33" s="128">
        <f>ROUND((SUM(BE82:BE137)),  0)</f>
        <v>0</v>
      </c>
      <c r="G33" s="37"/>
      <c r="H33" s="37"/>
      <c r="I33" s="129">
        <v>0.21</v>
      </c>
      <c r="J33" s="128">
        <f>ROUND(((SUM(BE82:BE137))*I33),  0)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53</v>
      </c>
      <c r="F34" s="128">
        <f>ROUND((SUM(BF82:BF137)),  0)</f>
        <v>0</v>
      </c>
      <c r="G34" s="37"/>
      <c r="H34" s="37"/>
      <c r="I34" s="129">
        <v>0.15</v>
      </c>
      <c r="J34" s="128">
        <f>ROUND(((SUM(BF82:BF137))*I34),  0)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54</v>
      </c>
      <c r="F35" s="128">
        <f>ROUND((SUM(BG82:BG137)),  0)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55</v>
      </c>
      <c r="F36" s="128">
        <f>ROUND((SUM(BH82:BH137)),  0)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56</v>
      </c>
      <c r="F37" s="128">
        <f>ROUND((SUM(BI82:BI137)),  0)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57</v>
      </c>
      <c r="E39" s="132"/>
      <c r="F39" s="132"/>
      <c r="G39" s="133" t="s">
        <v>58</v>
      </c>
      <c r="H39" s="134" t="s">
        <v>59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105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SO431 - SO 431 - Úprava a doplnění veřejného osvětlení (neuznatelné náklady)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41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106</v>
      </c>
      <c r="D57" s="145"/>
      <c r="E57" s="145"/>
      <c r="F57" s="145"/>
      <c r="G57" s="145"/>
      <c r="H57" s="145"/>
      <c r="I57" s="146"/>
      <c r="J57" s="147" t="s">
        <v>107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79</v>
      </c>
      <c r="D59" s="39"/>
      <c r="E59" s="39"/>
      <c r="F59" s="39"/>
      <c r="G59" s="39"/>
      <c r="H59" s="39"/>
      <c r="I59" s="112"/>
      <c r="J59" s="80">
        <f>J82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108</v>
      </c>
    </row>
    <row r="60" spans="1:47" s="9" customFormat="1" ht="24.9" customHeight="1">
      <c r="B60" s="149"/>
      <c r="C60" s="150"/>
      <c r="D60" s="151" t="s">
        <v>335</v>
      </c>
      <c r="E60" s="152"/>
      <c r="F60" s="152"/>
      <c r="G60" s="152"/>
      <c r="H60" s="152"/>
      <c r="I60" s="153"/>
      <c r="J60" s="154">
        <f>J83</f>
        <v>0</v>
      </c>
      <c r="K60" s="150"/>
      <c r="L60" s="155"/>
    </row>
    <row r="61" spans="1:47" s="10" customFormat="1" ht="19.95" customHeight="1">
      <c r="B61" s="156"/>
      <c r="C61" s="157"/>
      <c r="D61" s="158" t="s">
        <v>336</v>
      </c>
      <c r="E61" s="159"/>
      <c r="F61" s="159"/>
      <c r="G61" s="159"/>
      <c r="H61" s="159"/>
      <c r="I61" s="160"/>
      <c r="J61" s="161">
        <f>J84</f>
        <v>0</v>
      </c>
      <c r="K61" s="157"/>
      <c r="L61" s="162"/>
    </row>
    <row r="62" spans="1:47" s="10" customFormat="1" ht="19.95" customHeight="1">
      <c r="B62" s="156"/>
      <c r="C62" s="157"/>
      <c r="D62" s="158" t="s">
        <v>337</v>
      </c>
      <c r="E62" s="159"/>
      <c r="F62" s="159"/>
      <c r="G62" s="159"/>
      <c r="H62" s="159"/>
      <c r="I62" s="160"/>
      <c r="J62" s="161">
        <f>J112</f>
        <v>0</v>
      </c>
      <c r="K62" s="157"/>
      <c r="L62" s="162"/>
    </row>
    <row r="63" spans="1:47" s="2" customFormat="1" ht="21.75" customHeight="1">
      <c r="A63" s="37"/>
      <c r="B63" s="38"/>
      <c r="C63" s="39"/>
      <c r="D63" s="39"/>
      <c r="E63" s="39"/>
      <c r="F63" s="39"/>
      <c r="G63" s="39"/>
      <c r="H63" s="39"/>
      <c r="I63" s="112"/>
      <c r="J63" s="39"/>
      <c r="K63" s="39"/>
      <c r="L63" s="11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47" s="2" customFormat="1" ht="6.9" customHeight="1">
      <c r="A64" s="37"/>
      <c r="B64" s="50"/>
      <c r="C64" s="51"/>
      <c r="D64" s="51"/>
      <c r="E64" s="51"/>
      <c r="F64" s="51"/>
      <c r="G64" s="51"/>
      <c r="H64" s="51"/>
      <c r="I64" s="140"/>
      <c r="J64" s="51"/>
      <c r="K64" s="51"/>
      <c r="L64" s="11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pans="1:31" s="2" customFormat="1" ht="6.9" customHeight="1">
      <c r="A68" s="37"/>
      <c r="B68" s="52"/>
      <c r="C68" s="53"/>
      <c r="D68" s="53"/>
      <c r="E68" s="53"/>
      <c r="F68" s="53"/>
      <c r="G68" s="53"/>
      <c r="H68" s="53"/>
      <c r="I68" s="143"/>
      <c r="J68" s="53"/>
      <c r="K68" s="53"/>
      <c r="L68" s="11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24.9" customHeight="1">
      <c r="A69" s="37"/>
      <c r="B69" s="38"/>
      <c r="C69" s="25" t="s">
        <v>116</v>
      </c>
      <c r="D69" s="39"/>
      <c r="E69" s="39"/>
      <c r="F69" s="39"/>
      <c r="G69" s="39"/>
      <c r="H69" s="39"/>
      <c r="I69" s="112"/>
      <c r="J69" s="39"/>
      <c r="K69" s="39"/>
      <c r="L69" s="11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" customHeight="1">
      <c r="A70" s="37"/>
      <c r="B70" s="38"/>
      <c r="C70" s="39"/>
      <c r="D70" s="39"/>
      <c r="E70" s="39"/>
      <c r="F70" s="39"/>
      <c r="G70" s="39"/>
      <c r="H70" s="39"/>
      <c r="I70" s="112"/>
      <c r="J70" s="39"/>
      <c r="K70" s="39"/>
      <c r="L70" s="11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112"/>
      <c r="J71" s="39"/>
      <c r="K71" s="39"/>
      <c r="L71" s="11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6.5" customHeight="1">
      <c r="A72" s="37"/>
      <c r="B72" s="38"/>
      <c r="C72" s="39"/>
      <c r="D72" s="39"/>
      <c r="E72" s="406" t="str">
        <f>E7</f>
        <v>BENEŠOV - DOPRAVNÍ OPATŘENÍ U NÁDRAŽÍ (město-SFDI-neuznatelné náklady)</v>
      </c>
      <c r="F72" s="407"/>
      <c r="G72" s="407"/>
      <c r="H72" s="407"/>
      <c r="I72" s="112"/>
      <c r="J72" s="39"/>
      <c r="K72" s="39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103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78" t="str">
        <f>E9</f>
        <v>SO431 - SO 431 - Úprava a doplnění veřejného osvětlení (neuznatelné náklady)</v>
      </c>
      <c r="F74" s="408"/>
      <c r="G74" s="408"/>
      <c r="H74" s="408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6.9" customHeight="1">
      <c r="A75" s="37"/>
      <c r="B75" s="38"/>
      <c r="C75" s="39"/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1" t="s">
        <v>22</v>
      </c>
      <c r="D76" s="39"/>
      <c r="E76" s="39"/>
      <c r="F76" s="29" t="str">
        <f>F12</f>
        <v>Benešov</v>
      </c>
      <c r="G76" s="39"/>
      <c r="H76" s="39"/>
      <c r="I76" s="115" t="s">
        <v>24</v>
      </c>
      <c r="J76" s="62" t="str">
        <f>IF(J12="","",J12)</f>
        <v>25. 9. 2019</v>
      </c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15" customHeight="1">
      <c r="A78" s="37"/>
      <c r="B78" s="38"/>
      <c r="C78" s="31" t="s">
        <v>30</v>
      </c>
      <c r="D78" s="39"/>
      <c r="E78" s="39"/>
      <c r="F78" s="29" t="str">
        <f>E15</f>
        <v>Město Benešov</v>
      </c>
      <c r="G78" s="39"/>
      <c r="H78" s="39"/>
      <c r="I78" s="115" t="s">
        <v>37</v>
      </c>
      <c r="J78" s="35" t="str">
        <f>E21</f>
        <v>DOPAS s.r.o.</v>
      </c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5.15" customHeight="1">
      <c r="A79" s="37"/>
      <c r="B79" s="38"/>
      <c r="C79" s="31" t="s">
        <v>35</v>
      </c>
      <c r="D79" s="39"/>
      <c r="E79" s="39"/>
      <c r="F79" s="29" t="str">
        <f>IF(E18="","",E18)</f>
        <v>Vyplň údaj</v>
      </c>
      <c r="G79" s="39"/>
      <c r="H79" s="39"/>
      <c r="I79" s="115" t="s">
        <v>41</v>
      </c>
      <c r="J79" s="35" t="str">
        <f>E24</f>
        <v>STAPO UL s.r.o.</v>
      </c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0.35" customHeight="1">
      <c r="A80" s="37"/>
      <c r="B80" s="38"/>
      <c r="C80" s="39"/>
      <c r="D80" s="39"/>
      <c r="E80" s="39"/>
      <c r="F80" s="39"/>
      <c r="G80" s="39"/>
      <c r="H80" s="39"/>
      <c r="I80" s="112"/>
      <c r="J80" s="39"/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11" customFormat="1" ht="29.25" customHeight="1">
      <c r="A81" s="163"/>
      <c r="B81" s="164"/>
      <c r="C81" s="165" t="s">
        <v>117</v>
      </c>
      <c r="D81" s="166" t="s">
        <v>66</v>
      </c>
      <c r="E81" s="166" t="s">
        <v>62</v>
      </c>
      <c r="F81" s="166" t="s">
        <v>63</v>
      </c>
      <c r="G81" s="166" t="s">
        <v>118</v>
      </c>
      <c r="H81" s="166" t="s">
        <v>119</v>
      </c>
      <c r="I81" s="167" t="s">
        <v>120</v>
      </c>
      <c r="J81" s="166" t="s">
        <v>107</v>
      </c>
      <c r="K81" s="168" t="s">
        <v>121</v>
      </c>
      <c r="L81" s="169"/>
      <c r="M81" s="71" t="s">
        <v>32</v>
      </c>
      <c r="N81" s="72" t="s">
        <v>51</v>
      </c>
      <c r="O81" s="72" t="s">
        <v>122</v>
      </c>
      <c r="P81" s="72" t="s">
        <v>123</v>
      </c>
      <c r="Q81" s="72" t="s">
        <v>124</v>
      </c>
      <c r="R81" s="72" t="s">
        <v>125</v>
      </c>
      <c r="S81" s="72" t="s">
        <v>126</v>
      </c>
      <c r="T81" s="73" t="s">
        <v>127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pans="1:65" s="2" customFormat="1" ht="22.8" customHeight="1">
      <c r="A82" s="37"/>
      <c r="B82" s="38"/>
      <c r="C82" s="78" t="s">
        <v>128</v>
      </c>
      <c r="D82" s="39"/>
      <c r="E82" s="39"/>
      <c r="F82" s="39"/>
      <c r="G82" s="39"/>
      <c r="H82" s="39"/>
      <c r="I82" s="112"/>
      <c r="J82" s="170">
        <f>BK82</f>
        <v>0</v>
      </c>
      <c r="K82" s="39"/>
      <c r="L82" s="42"/>
      <c r="M82" s="74"/>
      <c r="N82" s="171"/>
      <c r="O82" s="75"/>
      <c r="P82" s="172">
        <f>P83</f>
        <v>0</v>
      </c>
      <c r="Q82" s="75"/>
      <c r="R82" s="172">
        <f>R83</f>
        <v>0</v>
      </c>
      <c r="S82" s="75"/>
      <c r="T82" s="173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9" t="s">
        <v>80</v>
      </c>
      <c r="AU82" s="19" t="s">
        <v>108</v>
      </c>
      <c r="BK82" s="174">
        <f>BK83</f>
        <v>0</v>
      </c>
    </row>
    <row r="83" spans="1:65" s="12" customFormat="1" ht="25.95" customHeight="1">
      <c r="B83" s="175"/>
      <c r="C83" s="176"/>
      <c r="D83" s="177" t="s">
        <v>80</v>
      </c>
      <c r="E83" s="178" t="s">
        <v>163</v>
      </c>
      <c r="F83" s="178" t="s">
        <v>338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P84+P112</f>
        <v>0</v>
      </c>
      <c r="Q83" s="183"/>
      <c r="R83" s="184">
        <f>R84+R112</f>
        <v>0</v>
      </c>
      <c r="S83" s="183"/>
      <c r="T83" s="185">
        <f>T84+T112</f>
        <v>0</v>
      </c>
      <c r="AR83" s="186" t="s">
        <v>101</v>
      </c>
      <c r="AT83" s="187" t="s">
        <v>80</v>
      </c>
      <c r="AU83" s="187" t="s">
        <v>81</v>
      </c>
      <c r="AY83" s="186" t="s">
        <v>131</v>
      </c>
      <c r="BK83" s="188">
        <f>BK84+BK112</f>
        <v>0</v>
      </c>
    </row>
    <row r="84" spans="1:65" s="12" customFormat="1" ht="22.8" customHeight="1">
      <c r="B84" s="175"/>
      <c r="C84" s="176"/>
      <c r="D84" s="177" t="s">
        <v>80</v>
      </c>
      <c r="E84" s="189" t="s">
        <v>339</v>
      </c>
      <c r="F84" s="189" t="s">
        <v>340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SUM(P85:P111)</f>
        <v>0</v>
      </c>
      <c r="Q84" s="183"/>
      <c r="R84" s="184">
        <f>SUM(R85:R111)</f>
        <v>0</v>
      </c>
      <c r="S84" s="183"/>
      <c r="T84" s="185">
        <f>SUM(T85:T111)</f>
        <v>0</v>
      </c>
      <c r="AR84" s="186" t="s">
        <v>101</v>
      </c>
      <c r="AT84" s="187" t="s">
        <v>80</v>
      </c>
      <c r="AU84" s="187" t="s">
        <v>40</v>
      </c>
      <c r="AY84" s="186" t="s">
        <v>131</v>
      </c>
      <c r="BK84" s="188">
        <f>SUM(BK85:BK111)</f>
        <v>0</v>
      </c>
    </row>
    <row r="85" spans="1:65" s="2" customFormat="1" ht="16.5" customHeight="1">
      <c r="A85" s="37"/>
      <c r="B85" s="38"/>
      <c r="C85" s="240" t="s">
        <v>40</v>
      </c>
      <c r="D85" s="240" t="s">
        <v>163</v>
      </c>
      <c r="E85" s="241" t="s">
        <v>341</v>
      </c>
      <c r="F85" s="242" t="s">
        <v>342</v>
      </c>
      <c r="G85" s="243" t="s">
        <v>343</v>
      </c>
      <c r="H85" s="244">
        <v>9</v>
      </c>
      <c r="I85" s="245"/>
      <c r="J85" s="246">
        <f t="shared" ref="J85:J92" si="0">ROUND(I85*H85,2)</f>
        <v>0</v>
      </c>
      <c r="K85" s="242" t="s">
        <v>32</v>
      </c>
      <c r="L85" s="247"/>
      <c r="M85" s="248" t="s">
        <v>32</v>
      </c>
      <c r="N85" s="249" t="s">
        <v>52</v>
      </c>
      <c r="O85" s="67"/>
      <c r="P85" s="200">
        <f t="shared" ref="P85:P92" si="1">O85*H85</f>
        <v>0</v>
      </c>
      <c r="Q85" s="200">
        <v>0</v>
      </c>
      <c r="R85" s="200">
        <f t="shared" ref="R85:R92" si="2">Q85*H85</f>
        <v>0</v>
      </c>
      <c r="S85" s="200">
        <v>0</v>
      </c>
      <c r="T85" s="201">
        <f t="shared" ref="T85:T92" si="3"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2" t="s">
        <v>344</v>
      </c>
      <c r="AT85" s="202" t="s">
        <v>163</v>
      </c>
      <c r="AU85" s="202" t="s">
        <v>90</v>
      </c>
      <c r="AY85" s="19" t="s">
        <v>131</v>
      </c>
      <c r="BE85" s="203">
        <f t="shared" ref="BE85:BE92" si="4">IF(N85="základní",J85,0)</f>
        <v>0</v>
      </c>
      <c r="BF85" s="203">
        <f t="shared" ref="BF85:BF92" si="5">IF(N85="snížená",J85,0)</f>
        <v>0</v>
      </c>
      <c r="BG85" s="203">
        <f t="shared" ref="BG85:BG92" si="6">IF(N85="zákl. přenesená",J85,0)</f>
        <v>0</v>
      </c>
      <c r="BH85" s="203">
        <f t="shared" ref="BH85:BH92" si="7">IF(N85="sníž. přenesená",J85,0)</f>
        <v>0</v>
      </c>
      <c r="BI85" s="203">
        <f t="shared" ref="BI85:BI92" si="8">IF(N85="nulová",J85,0)</f>
        <v>0</v>
      </c>
      <c r="BJ85" s="19" t="s">
        <v>40</v>
      </c>
      <c r="BK85" s="203">
        <f t="shared" ref="BK85:BK92" si="9">ROUND(I85*H85,2)</f>
        <v>0</v>
      </c>
      <c r="BL85" s="19" t="s">
        <v>345</v>
      </c>
      <c r="BM85" s="202" t="s">
        <v>346</v>
      </c>
    </row>
    <row r="86" spans="1:65" s="2" customFormat="1" ht="16.5" customHeight="1">
      <c r="A86" s="37"/>
      <c r="B86" s="38"/>
      <c r="C86" s="240" t="s">
        <v>90</v>
      </c>
      <c r="D86" s="240" t="s">
        <v>163</v>
      </c>
      <c r="E86" s="241" t="s">
        <v>347</v>
      </c>
      <c r="F86" s="242" t="s">
        <v>348</v>
      </c>
      <c r="G86" s="243" t="s">
        <v>343</v>
      </c>
      <c r="H86" s="244">
        <v>9</v>
      </c>
      <c r="I86" s="245"/>
      <c r="J86" s="246">
        <f t="shared" si="0"/>
        <v>0</v>
      </c>
      <c r="K86" s="242" t="s">
        <v>32</v>
      </c>
      <c r="L86" s="247"/>
      <c r="M86" s="248" t="s">
        <v>32</v>
      </c>
      <c r="N86" s="249" t="s">
        <v>52</v>
      </c>
      <c r="O86" s="67"/>
      <c r="P86" s="200">
        <f t="shared" si="1"/>
        <v>0</v>
      </c>
      <c r="Q86" s="200">
        <v>0</v>
      </c>
      <c r="R86" s="200">
        <f t="shared" si="2"/>
        <v>0</v>
      </c>
      <c r="S86" s="200">
        <v>0</v>
      </c>
      <c r="T86" s="201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2" t="s">
        <v>344</v>
      </c>
      <c r="AT86" s="202" t="s">
        <v>163</v>
      </c>
      <c r="AU86" s="202" t="s">
        <v>90</v>
      </c>
      <c r="AY86" s="19" t="s">
        <v>131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19" t="s">
        <v>40</v>
      </c>
      <c r="BK86" s="203">
        <f t="shared" si="9"/>
        <v>0</v>
      </c>
      <c r="BL86" s="19" t="s">
        <v>345</v>
      </c>
      <c r="BM86" s="202" t="s">
        <v>349</v>
      </c>
    </row>
    <row r="87" spans="1:65" s="2" customFormat="1" ht="16.5" customHeight="1">
      <c r="A87" s="37"/>
      <c r="B87" s="38"/>
      <c r="C87" s="240" t="s">
        <v>101</v>
      </c>
      <c r="D87" s="240" t="s">
        <v>163</v>
      </c>
      <c r="E87" s="241" t="s">
        <v>350</v>
      </c>
      <c r="F87" s="242" t="s">
        <v>351</v>
      </c>
      <c r="G87" s="243" t="s">
        <v>343</v>
      </c>
      <c r="H87" s="244">
        <v>9</v>
      </c>
      <c r="I87" s="245"/>
      <c r="J87" s="246">
        <f t="shared" si="0"/>
        <v>0</v>
      </c>
      <c r="K87" s="242" t="s">
        <v>32</v>
      </c>
      <c r="L87" s="247"/>
      <c r="M87" s="248" t="s">
        <v>32</v>
      </c>
      <c r="N87" s="249" t="s">
        <v>52</v>
      </c>
      <c r="O87" s="67"/>
      <c r="P87" s="200">
        <f t="shared" si="1"/>
        <v>0</v>
      </c>
      <c r="Q87" s="200">
        <v>0</v>
      </c>
      <c r="R87" s="200">
        <f t="shared" si="2"/>
        <v>0</v>
      </c>
      <c r="S87" s="200">
        <v>0</v>
      </c>
      <c r="T87" s="201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2" t="s">
        <v>344</v>
      </c>
      <c r="AT87" s="202" t="s">
        <v>163</v>
      </c>
      <c r="AU87" s="202" t="s">
        <v>90</v>
      </c>
      <c r="AY87" s="19" t="s">
        <v>131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19" t="s">
        <v>40</v>
      </c>
      <c r="BK87" s="203">
        <f t="shared" si="9"/>
        <v>0</v>
      </c>
      <c r="BL87" s="19" t="s">
        <v>345</v>
      </c>
      <c r="BM87" s="202" t="s">
        <v>352</v>
      </c>
    </row>
    <row r="88" spans="1:65" s="2" customFormat="1" ht="16.5" customHeight="1">
      <c r="A88" s="37"/>
      <c r="B88" s="38"/>
      <c r="C88" s="240" t="s">
        <v>137</v>
      </c>
      <c r="D88" s="240" t="s">
        <v>163</v>
      </c>
      <c r="E88" s="241" t="s">
        <v>353</v>
      </c>
      <c r="F88" s="242" t="s">
        <v>354</v>
      </c>
      <c r="G88" s="243" t="s">
        <v>355</v>
      </c>
      <c r="H88" s="244">
        <v>186</v>
      </c>
      <c r="I88" s="245"/>
      <c r="J88" s="246">
        <f t="shared" si="0"/>
        <v>0</v>
      </c>
      <c r="K88" s="242" t="s">
        <v>32</v>
      </c>
      <c r="L88" s="247"/>
      <c r="M88" s="248" t="s">
        <v>32</v>
      </c>
      <c r="N88" s="249" t="s">
        <v>52</v>
      </c>
      <c r="O88" s="67"/>
      <c r="P88" s="200">
        <f t="shared" si="1"/>
        <v>0</v>
      </c>
      <c r="Q88" s="200">
        <v>0</v>
      </c>
      <c r="R88" s="200">
        <f t="shared" si="2"/>
        <v>0</v>
      </c>
      <c r="S88" s="200">
        <v>0</v>
      </c>
      <c r="T88" s="201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2" t="s">
        <v>344</v>
      </c>
      <c r="AT88" s="202" t="s">
        <v>163</v>
      </c>
      <c r="AU88" s="202" t="s">
        <v>90</v>
      </c>
      <c r="AY88" s="19" t="s">
        <v>131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19" t="s">
        <v>40</v>
      </c>
      <c r="BK88" s="203">
        <f t="shared" si="9"/>
        <v>0</v>
      </c>
      <c r="BL88" s="19" t="s">
        <v>345</v>
      </c>
      <c r="BM88" s="202" t="s">
        <v>356</v>
      </c>
    </row>
    <row r="89" spans="1:65" s="2" customFormat="1" ht="16.5" customHeight="1">
      <c r="A89" s="37"/>
      <c r="B89" s="38"/>
      <c r="C89" s="240" t="s">
        <v>162</v>
      </c>
      <c r="D89" s="240" t="s">
        <v>163</v>
      </c>
      <c r="E89" s="241" t="s">
        <v>357</v>
      </c>
      <c r="F89" s="242" t="s">
        <v>358</v>
      </c>
      <c r="G89" s="243" t="s">
        <v>355</v>
      </c>
      <c r="H89" s="244">
        <v>186</v>
      </c>
      <c r="I89" s="245"/>
      <c r="J89" s="246">
        <f t="shared" si="0"/>
        <v>0</v>
      </c>
      <c r="K89" s="242" t="s">
        <v>32</v>
      </c>
      <c r="L89" s="247"/>
      <c r="M89" s="248" t="s">
        <v>32</v>
      </c>
      <c r="N89" s="249" t="s">
        <v>52</v>
      </c>
      <c r="O89" s="67"/>
      <c r="P89" s="200">
        <f t="shared" si="1"/>
        <v>0</v>
      </c>
      <c r="Q89" s="200">
        <v>0</v>
      </c>
      <c r="R89" s="200">
        <f t="shared" si="2"/>
        <v>0</v>
      </c>
      <c r="S89" s="200">
        <v>0</v>
      </c>
      <c r="T89" s="201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344</v>
      </c>
      <c r="AT89" s="202" t="s">
        <v>163</v>
      </c>
      <c r="AU89" s="202" t="s">
        <v>90</v>
      </c>
      <c r="AY89" s="19" t="s">
        <v>131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19" t="s">
        <v>40</v>
      </c>
      <c r="BK89" s="203">
        <f t="shared" si="9"/>
        <v>0</v>
      </c>
      <c r="BL89" s="19" t="s">
        <v>345</v>
      </c>
      <c r="BM89" s="202" t="s">
        <v>359</v>
      </c>
    </row>
    <row r="90" spans="1:65" s="2" customFormat="1" ht="16.5" customHeight="1">
      <c r="A90" s="37"/>
      <c r="B90" s="38"/>
      <c r="C90" s="240" t="s">
        <v>171</v>
      </c>
      <c r="D90" s="240" t="s">
        <v>163</v>
      </c>
      <c r="E90" s="241" t="s">
        <v>360</v>
      </c>
      <c r="F90" s="242" t="s">
        <v>361</v>
      </c>
      <c r="G90" s="243" t="s">
        <v>355</v>
      </c>
      <c r="H90" s="244">
        <v>6.4</v>
      </c>
      <c r="I90" s="245"/>
      <c r="J90" s="246">
        <f t="shared" si="0"/>
        <v>0</v>
      </c>
      <c r="K90" s="242" t="s">
        <v>32</v>
      </c>
      <c r="L90" s="247"/>
      <c r="M90" s="248" t="s">
        <v>32</v>
      </c>
      <c r="N90" s="249" t="s">
        <v>52</v>
      </c>
      <c r="O90" s="67"/>
      <c r="P90" s="200">
        <f t="shared" si="1"/>
        <v>0</v>
      </c>
      <c r="Q90" s="200">
        <v>0</v>
      </c>
      <c r="R90" s="200">
        <f t="shared" si="2"/>
        <v>0</v>
      </c>
      <c r="S90" s="200">
        <v>0</v>
      </c>
      <c r="T90" s="201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2" t="s">
        <v>344</v>
      </c>
      <c r="AT90" s="202" t="s">
        <v>163</v>
      </c>
      <c r="AU90" s="202" t="s">
        <v>90</v>
      </c>
      <c r="AY90" s="19" t="s">
        <v>131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19" t="s">
        <v>40</v>
      </c>
      <c r="BK90" s="203">
        <f t="shared" si="9"/>
        <v>0</v>
      </c>
      <c r="BL90" s="19" t="s">
        <v>345</v>
      </c>
      <c r="BM90" s="202" t="s">
        <v>362</v>
      </c>
    </row>
    <row r="91" spans="1:65" s="2" customFormat="1" ht="16.5" customHeight="1">
      <c r="A91" s="37"/>
      <c r="B91" s="38"/>
      <c r="C91" s="240" t="s">
        <v>180</v>
      </c>
      <c r="D91" s="240" t="s">
        <v>163</v>
      </c>
      <c r="E91" s="241" t="s">
        <v>363</v>
      </c>
      <c r="F91" s="242" t="s">
        <v>364</v>
      </c>
      <c r="G91" s="243" t="s">
        <v>343</v>
      </c>
      <c r="H91" s="244">
        <v>9</v>
      </c>
      <c r="I91" s="245"/>
      <c r="J91" s="246">
        <f t="shared" si="0"/>
        <v>0</v>
      </c>
      <c r="K91" s="242" t="s">
        <v>32</v>
      </c>
      <c r="L91" s="247"/>
      <c r="M91" s="248" t="s">
        <v>32</v>
      </c>
      <c r="N91" s="249" t="s">
        <v>52</v>
      </c>
      <c r="O91" s="67"/>
      <c r="P91" s="200">
        <f t="shared" si="1"/>
        <v>0</v>
      </c>
      <c r="Q91" s="200">
        <v>0</v>
      </c>
      <c r="R91" s="200">
        <f t="shared" si="2"/>
        <v>0</v>
      </c>
      <c r="S91" s="200">
        <v>0</v>
      </c>
      <c r="T91" s="201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2" t="s">
        <v>344</v>
      </c>
      <c r="AT91" s="202" t="s">
        <v>163</v>
      </c>
      <c r="AU91" s="202" t="s">
        <v>90</v>
      </c>
      <c r="AY91" s="19" t="s">
        <v>131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19" t="s">
        <v>40</v>
      </c>
      <c r="BK91" s="203">
        <f t="shared" si="9"/>
        <v>0</v>
      </c>
      <c r="BL91" s="19" t="s">
        <v>345</v>
      </c>
      <c r="BM91" s="202" t="s">
        <v>365</v>
      </c>
    </row>
    <row r="92" spans="1:65" s="2" customFormat="1" ht="16.5" customHeight="1">
      <c r="A92" s="37"/>
      <c r="B92" s="38"/>
      <c r="C92" s="240" t="s">
        <v>167</v>
      </c>
      <c r="D92" s="240" t="s">
        <v>163</v>
      </c>
      <c r="E92" s="241" t="s">
        <v>366</v>
      </c>
      <c r="F92" s="242" t="s">
        <v>367</v>
      </c>
      <c r="G92" s="243" t="s">
        <v>343</v>
      </c>
      <c r="H92" s="244">
        <v>9</v>
      </c>
      <c r="I92" s="245"/>
      <c r="J92" s="246">
        <f t="shared" si="0"/>
        <v>0</v>
      </c>
      <c r="K92" s="242" t="s">
        <v>32</v>
      </c>
      <c r="L92" s="247"/>
      <c r="M92" s="248" t="s">
        <v>32</v>
      </c>
      <c r="N92" s="249" t="s">
        <v>52</v>
      </c>
      <c r="O92" s="67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2" t="s">
        <v>344</v>
      </c>
      <c r="AT92" s="202" t="s">
        <v>163</v>
      </c>
      <c r="AU92" s="202" t="s">
        <v>90</v>
      </c>
      <c r="AY92" s="19" t="s">
        <v>131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19" t="s">
        <v>40</v>
      </c>
      <c r="BK92" s="203">
        <f t="shared" si="9"/>
        <v>0</v>
      </c>
      <c r="BL92" s="19" t="s">
        <v>345</v>
      </c>
      <c r="BM92" s="202" t="s">
        <v>368</v>
      </c>
    </row>
    <row r="93" spans="1:65" s="2" customFormat="1" ht="19.2">
      <c r="A93" s="37"/>
      <c r="B93" s="38"/>
      <c r="C93" s="39"/>
      <c r="D93" s="204" t="s">
        <v>149</v>
      </c>
      <c r="E93" s="39"/>
      <c r="F93" s="205" t="s">
        <v>369</v>
      </c>
      <c r="G93" s="39"/>
      <c r="H93" s="39"/>
      <c r="I93" s="112"/>
      <c r="J93" s="39"/>
      <c r="K93" s="39"/>
      <c r="L93" s="42"/>
      <c r="M93" s="206"/>
      <c r="N93" s="207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9" t="s">
        <v>149</v>
      </c>
      <c r="AU93" s="19" t="s">
        <v>90</v>
      </c>
    </row>
    <row r="94" spans="1:65" s="2" customFormat="1" ht="16.5" customHeight="1">
      <c r="A94" s="37"/>
      <c r="B94" s="38"/>
      <c r="C94" s="240" t="s">
        <v>191</v>
      </c>
      <c r="D94" s="240" t="s">
        <v>163</v>
      </c>
      <c r="E94" s="241" t="s">
        <v>370</v>
      </c>
      <c r="F94" s="242" t="s">
        <v>371</v>
      </c>
      <c r="G94" s="243" t="s">
        <v>343</v>
      </c>
      <c r="H94" s="244">
        <v>9</v>
      </c>
      <c r="I94" s="245"/>
      <c r="J94" s="246">
        <f>ROUND(I94*H94,2)</f>
        <v>0</v>
      </c>
      <c r="K94" s="242" t="s">
        <v>32</v>
      </c>
      <c r="L94" s="247"/>
      <c r="M94" s="248" t="s">
        <v>32</v>
      </c>
      <c r="N94" s="249" t="s">
        <v>52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344</v>
      </c>
      <c r="AT94" s="202" t="s">
        <v>163</v>
      </c>
      <c r="AU94" s="202" t="s">
        <v>90</v>
      </c>
      <c r="AY94" s="19" t="s">
        <v>131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40</v>
      </c>
      <c r="BK94" s="203">
        <f>ROUND(I94*H94,2)</f>
        <v>0</v>
      </c>
      <c r="BL94" s="19" t="s">
        <v>345</v>
      </c>
      <c r="BM94" s="202" t="s">
        <v>372</v>
      </c>
    </row>
    <row r="95" spans="1:65" s="2" customFormat="1" ht="19.2">
      <c r="A95" s="37"/>
      <c r="B95" s="38"/>
      <c r="C95" s="39"/>
      <c r="D95" s="204" t="s">
        <v>149</v>
      </c>
      <c r="E95" s="39"/>
      <c r="F95" s="205" t="s">
        <v>369</v>
      </c>
      <c r="G95" s="39"/>
      <c r="H95" s="39"/>
      <c r="I95" s="112"/>
      <c r="J95" s="39"/>
      <c r="K95" s="39"/>
      <c r="L95" s="42"/>
      <c r="M95" s="206"/>
      <c r="N95" s="207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9" t="s">
        <v>149</v>
      </c>
      <c r="AU95" s="19" t="s">
        <v>90</v>
      </c>
    </row>
    <row r="96" spans="1:65" s="2" customFormat="1" ht="16.5" customHeight="1">
      <c r="A96" s="37"/>
      <c r="B96" s="38"/>
      <c r="C96" s="191" t="s">
        <v>196</v>
      </c>
      <c r="D96" s="191" t="s">
        <v>133</v>
      </c>
      <c r="E96" s="192" t="s">
        <v>373</v>
      </c>
      <c r="F96" s="193" t="s">
        <v>374</v>
      </c>
      <c r="G96" s="194" t="s">
        <v>343</v>
      </c>
      <c r="H96" s="195">
        <v>5</v>
      </c>
      <c r="I96" s="196"/>
      <c r="J96" s="197">
        <f>ROUND(I96*H96,2)</f>
        <v>0</v>
      </c>
      <c r="K96" s="193" t="s">
        <v>32</v>
      </c>
      <c r="L96" s="42"/>
      <c r="M96" s="198" t="s">
        <v>32</v>
      </c>
      <c r="N96" s="199" t="s">
        <v>52</v>
      </c>
      <c r="O96" s="67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2" t="s">
        <v>345</v>
      </c>
      <c r="AT96" s="202" t="s">
        <v>133</v>
      </c>
      <c r="AU96" s="202" t="s">
        <v>90</v>
      </c>
      <c r="AY96" s="19" t="s">
        <v>131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9" t="s">
        <v>40</v>
      </c>
      <c r="BK96" s="203">
        <f>ROUND(I96*H96,2)</f>
        <v>0</v>
      </c>
      <c r="BL96" s="19" t="s">
        <v>345</v>
      </c>
      <c r="BM96" s="202" t="s">
        <v>375</v>
      </c>
    </row>
    <row r="97" spans="1:65" s="2" customFormat="1" ht="19.2">
      <c r="A97" s="37"/>
      <c r="B97" s="38"/>
      <c r="C97" s="39"/>
      <c r="D97" s="204" t="s">
        <v>149</v>
      </c>
      <c r="E97" s="39"/>
      <c r="F97" s="205" t="s">
        <v>376</v>
      </c>
      <c r="G97" s="39"/>
      <c r="H97" s="39"/>
      <c r="I97" s="112"/>
      <c r="J97" s="39"/>
      <c r="K97" s="39"/>
      <c r="L97" s="42"/>
      <c r="M97" s="206"/>
      <c r="N97" s="207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149</v>
      </c>
      <c r="AU97" s="19" t="s">
        <v>90</v>
      </c>
    </row>
    <row r="98" spans="1:65" s="2" customFormat="1" ht="16.5" customHeight="1">
      <c r="A98" s="37"/>
      <c r="B98" s="38"/>
      <c r="C98" s="191" t="s">
        <v>203</v>
      </c>
      <c r="D98" s="191" t="s">
        <v>133</v>
      </c>
      <c r="E98" s="192" t="s">
        <v>377</v>
      </c>
      <c r="F98" s="193" t="s">
        <v>378</v>
      </c>
      <c r="G98" s="194" t="s">
        <v>343</v>
      </c>
      <c r="H98" s="195">
        <v>9</v>
      </c>
      <c r="I98" s="196"/>
      <c r="J98" s="197">
        <f t="shared" ref="J98:J106" si="10">ROUND(I98*H98,2)</f>
        <v>0</v>
      </c>
      <c r="K98" s="193" t="s">
        <v>32</v>
      </c>
      <c r="L98" s="42"/>
      <c r="M98" s="198" t="s">
        <v>32</v>
      </c>
      <c r="N98" s="199" t="s">
        <v>52</v>
      </c>
      <c r="O98" s="67"/>
      <c r="P98" s="200">
        <f t="shared" ref="P98:P106" si="11">O98*H98</f>
        <v>0</v>
      </c>
      <c r="Q98" s="200">
        <v>0</v>
      </c>
      <c r="R98" s="200">
        <f t="shared" ref="R98:R106" si="12">Q98*H98</f>
        <v>0</v>
      </c>
      <c r="S98" s="200">
        <v>0</v>
      </c>
      <c r="T98" s="201">
        <f t="shared" ref="T98:T106" si="13"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2" t="s">
        <v>345</v>
      </c>
      <c r="AT98" s="202" t="s">
        <v>133</v>
      </c>
      <c r="AU98" s="202" t="s">
        <v>90</v>
      </c>
      <c r="AY98" s="19" t="s">
        <v>131</v>
      </c>
      <c r="BE98" s="203">
        <f t="shared" ref="BE98:BE106" si="14">IF(N98="základní",J98,0)</f>
        <v>0</v>
      </c>
      <c r="BF98" s="203">
        <f t="shared" ref="BF98:BF106" si="15">IF(N98="snížená",J98,0)</f>
        <v>0</v>
      </c>
      <c r="BG98" s="203">
        <f t="shared" ref="BG98:BG106" si="16">IF(N98="zákl. přenesená",J98,0)</f>
        <v>0</v>
      </c>
      <c r="BH98" s="203">
        <f t="shared" ref="BH98:BH106" si="17">IF(N98="sníž. přenesená",J98,0)</f>
        <v>0</v>
      </c>
      <c r="BI98" s="203">
        <f t="shared" ref="BI98:BI106" si="18">IF(N98="nulová",J98,0)</f>
        <v>0</v>
      </c>
      <c r="BJ98" s="19" t="s">
        <v>40</v>
      </c>
      <c r="BK98" s="203">
        <f t="shared" ref="BK98:BK106" si="19">ROUND(I98*H98,2)</f>
        <v>0</v>
      </c>
      <c r="BL98" s="19" t="s">
        <v>345</v>
      </c>
      <c r="BM98" s="202" t="s">
        <v>379</v>
      </c>
    </row>
    <row r="99" spans="1:65" s="2" customFormat="1" ht="16.5" customHeight="1">
      <c r="A99" s="37"/>
      <c r="B99" s="38"/>
      <c r="C99" s="191" t="s">
        <v>211</v>
      </c>
      <c r="D99" s="191" t="s">
        <v>133</v>
      </c>
      <c r="E99" s="192" t="s">
        <v>380</v>
      </c>
      <c r="F99" s="193" t="s">
        <v>381</v>
      </c>
      <c r="G99" s="194" t="s">
        <v>343</v>
      </c>
      <c r="H99" s="195">
        <v>9</v>
      </c>
      <c r="I99" s="196"/>
      <c r="J99" s="197">
        <f t="shared" si="10"/>
        <v>0</v>
      </c>
      <c r="K99" s="193" t="s">
        <v>32</v>
      </c>
      <c r="L99" s="42"/>
      <c r="M99" s="198" t="s">
        <v>32</v>
      </c>
      <c r="N99" s="199" t="s">
        <v>52</v>
      </c>
      <c r="O99" s="67"/>
      <c r="P99" s="200">
        <f t="shared" si="11"/>
        <v>0</v>
      </c>
      <c r="Q99" s="200">
        <v>0</v>
      </c>
      <c r="R99" s="200">
        <f t="shared" si="12"/>
        <v>0</v>
      </c>
      <c r="S99" s="200">
        <v>0</v>
      </c>
      <c r="T99" s="201">
        <f t="shared" si="1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2" t="s">
        <v>345</v>
      </c>
      <c r="AT99" s="202" t="s">
        <v>133</v>
      </c>
      <c r="AU99" s="202" t="s">
        <v>90</v>
      </c>
      <c r="AY99" s="19" t="s">
        <v>131</v>
      </c>
      <c r="BE99" s="203">
        <f t="shared" si="14"/>
        <v>0</v>
      </c>
      <c r="BF99" s="203">
        <f t="shared" si="15"/>
        <v>0</v>
      </c>
      <c r="BG99" s="203">
        <f t="shared" si="16"/>
        <v>0</v>
      </c>
      <c r="BH99" s="203">
        <f t="shared" si="17"/>
        <v>0</v>
      </c>
      <c r="BI99" s="203">
        <f t="shared" si="18"/>
        <v>0</v>
      </c>
      <c r="BJ99" s="19" t="s">
        <v>40</v>
      </c>
      <c r="BK99" s="203">
        <f t="shared" si="19"/>
        <v>0</v>
      </c>
      <c r="BL99" s="19" t="s">
        <v>345</v>
      </c>
      <c r="BM99" s="202" t="s">
        <v>382</v>
      </c>
    </row>
    <row r="100" spans="1:65" s="2" customFormat="1" ht="16.5" customHeight="1">
      <c r="A100" s="37"/>
      <c r="B100" s="38"/>
      <c r="C100" s="191" t="s">
        <v>219</v>
      </c>
      <c r="D100" s="191" t="s">
        <v>133</v>
      </c>
      <c r="E100" s="192" t="s">
        <v>383</v>
      </c>
      <c r="F100" s="193" t="s">
        <v>384</v>
      </c>
      <c r="G100" s="194" t="s">
        <v>343</v>
      </c>
      <c r="H100" s="195">
        <v>9</v>
      </c>
      <c r="I100" s="196"/>
      <c r="J100" s="197">
        <f t="shared" si="10"/>
        <v>0</v>
      </c>
      <c r="K100" s="193" t="s">
        <v>32</v>
      </c>
      <c r="L100" s="42"/>
      <c r="M100" s="198" t="s">
        <v>32</v>
      </c>
      <c r="N100" s="199" t="s">
        <v>52</v>
      </c>
      <c r="O100" s="67"/>
      <c r="P100" s="200">
        <f t="shared" si="11"/>
        <v>0</v>
      </c>
      <c r="Q100" s="200">
        <v>0</v>
      </c>
      <c r="R100" s="200">
        <f t="shared" si="12"/>
        <v>0</v>
      </c>
      <c r="S100" s="200">
        <v>0</v>
      </c>
      <c r="T100" s="201">
        <f t="shared" si="1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345</v>
      </c>
      <c r="AT100" s="202" t="s">
        <v>133</v>
      </c>
      <c r="AU100" s="202" t="s">
        <v>90</v>
      </c>
      <c r="AY100" s="19" t="s">
        <v>131</v>
      </c>
      <c r="BE100" s="203">
        <f t="shared" si="14"/>
        <v>0</v>
      </c>
      <c r="BF100" s="203">
        <f t="shared" si="15"/>
        <v>0</v>
      </c>
      <c r="BG100" s="203">
        <f t="shared" si="16"/>
        <v>0</v>
      </c>
      <c r="BH100" s="203">
        <f t="shared" si="17"/>
        <v>0</v>
      </c>
      <c r="BI100" s="203">
        <f t="shared" si="18"/>
        <v>0</v>
      </c>
      <c r="BJ100" s="19" t="s">
        <v>40</v>
      </c>
      <c r="BK100" s="203">
        <f t="shared" si="19"/>
        <v>0</v>
      </c>
      <c r="BL100" s="19" t="s">
        <v>345</v>
      </c>
      <c r="BM100" s="202" t="s">
        <v>385</v>
      </c>
    </row>
    <row r="101" spans="1:65" s="2" customFormat="1" ht="16.5" customHeight="1">
      <c r="A101" s="37"/>
      <c r="B101" s="38"/>
      <c r="C101" s="191" t="s">
        <v>226</v>
      </c>
      <c r="D101" s="191" t="s">
        <v>133</v>
      </c>
      <c r="E101" s="192" t="s">
        <v>386</v>
      </c>
      <c r="F101" s="193" t="s">
        <v>387</v>
      </c>
      <c r="G101" s="194" t="s">
        <v>343</v>
      </c>
      <c r="H101" s="195">
        <v>9</v>
      </c>
      <c r="I101" s="196"/>
      <c r="J101" s="197">
        <f t="shared" si="10"/>
        <v>0</v>
      </c>
      <c r="K101" s="193" t="s">
        <v>32</v>
      </c>
      <c r="L101" s="42"/>
      <c r="M101" s="198" t="s">
        <v>32</v>
      </c>
      <c r="N101" s="199" t="s">
        <v>52</v>
      </c>
      <c r="O101" s="67"/>
      <c r="P101" s="200">
        <f t="shared" si="11"/>
        <v>0</v>
      </c>
      <c r="Q101" s="200">
        <v>0</v>
      </c>
      <c r="R101" s="200">
        <f t="shared" si="12"/>
        <v>0</v>
      </c>
      <c r="S101" s="200">
        <v>0</v>
      </c>
      <c r="T101" s="201">
        <f t="shared" si="1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2" t="s">
        <v>345</v>
      </c>
      <c r="AT101" s="202" t="s">
        <v>133</v>
      </c>
      <c r="AU101" s="202" t="s">
        <v>90</v>
      </c>
      <c r="AY101" s="19" t="s">
        <v>131</v>
      </c>
      <c r="BE101" s="203">
        <f t="shared" si="14"/>
        <v>0</v>
      </c>
      <c r="BF101" s="203">
        <f t="shared" si="15"/>
        <v>0</v>
      </c>
      <c r="BG101" s="203">
        <f t="shared" si="16"/>
        <v>0</v>
      </c>
      <c r="BH101" s="203">
        <f t="shared" si="17"/>
        <v>0</v>
      </c>
      <c r="BI101" s="203">
        <f t="shared" si="18"/>
        <v>0</v>
      </c>
      <c r="BJ101" s="19" t="s">
        <v>40</v>
      </c>
      <c r="BK101" s="203">
        <f t="shared" si="19"/>
        <v>0</v>
      </c>
      <c r="BL101" s="19" t="s">
        <v>345</v>
      </c>
      <c r="BM101" s="202" t="s">
        <v>388</v>
      </c>
    </row>
    <row r="102" spans="1:65" s="2" customFormat="1" ht="16.5" customHeight="1">
      <c r="A102" s="37"/>
      <c r="B102" s="38"/>
      <c r="C102" s="191" t="s">
        <v>8</v>
      </c>
      <c r="D102" s="191" t="s">
        <v>133</v>
      </c>
      <c r="E102" s="192" t="s">
        <v>389</v>
      </c>
      <c r="F102" s="193" t="s">
        <v>390</v>
      </c>
      <c r="G102" s="194" t="s">
        <v>355</v>
      </c>
      <c r="H102" s="195">
        <v>186</v>
      </c>
      <c r="I102" s="196"/>
      <c r="J102" s="197">
        <f t="shared" si="10"/>
        <v>0</v>
      </c>
      <c r="K102" s="193" t="s">
        <v>32</v>
      </c>
      <c r="L102" s="42"/>
      <c r="M102" s="198" t="s">
        <v>32</v>
      </c>
      <c r="N102" s="199" t="s">
        <v>52</v>
      </c>
      <c r="O102" s="67"/>
      <c r="P102" s="200">
        <f t="shared" si="11"/>
        <v>0</v>
      </c>
      <c r="Q102" s="200">
        <v>0</v>
      </c>
      <c r="R102" s="200">
        <f t="shared" si="12"/>
        <v>0</v>
      </c>
      <c r="S102" s="200">
        <v>0</v>
      </c>
      <c r="T102" s="201">
        <f t="shared" si="13"/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2" t="s">
        <v>345</v>
      </c>
      <c r="AT102" s="202" t="s">
        <v>133</v>
      </c>
      <c r="AU102" s="202" t="s">
        <v>90</v>
      </c>
      <c r="AY102" s="19" t="s">
        <v>131</v>
      </c>
      <c r="BE102" s="203">
        <f t="shared" si="14"/>
        <v>0</v>
      </c>
      <c r="BF102" s="203">
        <f t="shared" si="15"/>
        <v>0</v>
      </c>
      <c r="BG102" s="203">
        <f t="shared" si="16"/>
        <v>0</v>
      </c>
      <c r="BH102" s="203">
        <f t="shared" si="17"/>
        <v>0</v>
      </c>
      <c r="BI102" s="203">
        <f t="shared" si="18"/>
        <v>0</v>
      </c>
      <c r="BJ102" s="19" t="s">
        <v>40</v>
      </c>
      <c r="BK102" s="203">
        <f t="shared" si="19"/>
        <v>0</v>
      </c>
      <c r="BL102" s="19" t="s">
        <v>345</v>
      </c>
      <c r="BM102" s="202" t="s">
        <v>391</v>
      </c>
    </row>
    <row r="103" spans="1:65" s="2" customFormat="1" ht="16.5" customHeight="1">
      <c r="A103" s="37"/>
      <c r="B103" s="38"/>
      <c r="C103" s="191" t="s">
        <v>235</v>
      </c>
      <c r="D103" s="191" t="s">
        <v>133</v>
      </c>
      <c r="E103" s="192" t="s">
        <v>392</v>
      </c>
      <c r="F103" s="193" t="s">
        <v>393</v>
      </c>
      <c r="G103" s="194" t="s">
        <v>343</v>
      </c>
      <c r="H103" s="195">
        <v>32</v>
      </c>
      <c r="I103" s="196"/>
      <c r="J103" s="197">
        <f t="shared" si="10"/>
        <v>0</v>
      </c>
      <c r="K103" s="193" t="s">
        <v>32</v>
      </c>
      <c r="L103" s="42"/>
      <c r="M103" s="198" t="s">
        <v>32</v>
      </c>
      <c r="N103" s="199" t="s">
        <v>52</v>
      </c>
      <c r="O103" s="67"/>
      <c r="P103" s="200">
        <f t="shared" si="11"/>
        <v>0</v>
      </c>
      <c r="Q103" s="200">
        <v>0</v>
      </c>
      <c r="R103" s="200">
        <f t="shared" si="12"/>
        <v>0</v>
      </c>
      <c r="S103" s="200">
        <v>0</v>
      </c>
      <c r="T103" s="201">
        <f t="shared" si="1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2" t="s">
        <v>345</v>
      </c>
      <c r="AT103" s="202" t="s">
        <v>133</v>
      </c>
      <c r="AU103" s="202" t="s">
        <v>90</v>
      </c>
      <c r="AY103" s="19" t="s">
        <v>131</v>
      </c>
      <c r="BE103" s="203">
        <f t="shared" si="14"/>
        <v>0</v>
      </c>
      <c r="BF103" s="203">
        <f t="shared" si="15"/>
        <v>0</v>
      </c>
      <c r="BG103" s="203">
        <f t="shared" si="16"/>
        <v>0</v>
      </c>
      <c r="BH103" s="203">
        <f t="shared" si="17"/>
        <v>0</v>
      </c>
      <c r="BI103" s="203">
        <f t="shared" si="18"/>
        <v>0</v>
      </c>
      <c r="BJ103" s="19" t="s">
        <v>40</v>
      </c>
      <c r="BK103" s="203">
        <f t="shared" si="19"/>
        <v>0</v>
      </c>
      <c r="BL103" s="19" t="s">
        <v>345</v>
      </c>
      <c r="BM103" s="202" t="s">
        <v>394</v>
      </c>
    </row>
    <row r="104" spans="1:65" s="2" customFormat="1" ht="16.5" customHeight="1">
      <c r="A104" s="37"/>
      <c r="B104" s="38"/>
      <c r="C104" s="191" t="s">
        <v>241</v>
      </c>
      <c r="D104" s="191" t="s">
        <v>133</v>
      </c>
      <c r="E104" s="192" t="s">
        <v>395</v>
      </c>
      <c r="F104" s="193" t="s">
        <v>396</v>
      </c>
      <c r="G104" s="194" t="s">
        <v>355</v>
      </c>
      <c r="H104" s="195">
        <v>186</v>
      </c>
      <c r="I104" s="196"/>
      <c r="J104" s="197">
        <f t="shared" si="10"/>
        <v>0</v>
      </c>
      <c r="K104" s="193" t="s">
        <v>32</v>
      </c>
      <c r="L104" s="42"/>
      <c r="M104" s="198" t="s">
        <v>32</v>
      </c>
      <c r="N104" s="199" t="s">
        <v>52</v>
      </c>
      <c r="O104" s="67"/>
      <c r="P104" s="200">
        <f t="shared" si="11"/>
        <v>0</v>
      </c>
      <c r="Q104" s="200">
        <v>0</v>
      </c>
      <c r="R104" s="200">
        <f t="shared" si="12"/>
        <v>0</v>
      </c>
      <c r="S104" s="200">
        <v>0</v>
      </c>
      <c r="T104" s="201">
        <f t="shared" si="13"/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2" t="s">
        <v>345</v>
      </c>
      <c r="AT104" s="202" t="s">
        <v>133</v>
      </c>
      <c r="AU104" s="202" t="s">
        <v>90</v>
      </c>
      <c r="AY104" s="19" t="s">
        <v>131</v>
      </c>
      <c r="BE104" s="203">
        <f t="shared" si="14"/>
        <v>0</v>
      </c>
      <c r="BF104" s="203">
        <f t="shared" si="15"/>
        <v>0</v>
      </c>
      <c r="BG104" s="203">
        <f t="shared" si="16"/>
        <v>0</v>
      </c>
      <c r="BH104" s="203">
        <f t="shared" si="17"/>
        <v>0</v>
      </c>
      <c r="BI104" s="203">
        <f t="shared" si="18"/>
        <v>0</v>
      </c>
      <c r="BJ104" s="19" t="s">
        <v>40</v>
      </c>
      <c r="BK104" s="203">
        <f t="shared" si="19"/>
        <v>0</v>
      </c>
      <c r="BL104" s="19" t="s">
        <v>345</v>
      </c>
      <c r="BM104" s="202" t="s">
        <v>397</v>
      </c>
    </row>
    <row r="105" spans="1:65" s="2" customFormat="1" ht="16.5" customHeight="1">
      <c r="A105" s="37"/>
      <c r="B105" s="38"/>
      <c r="C105" s="191" t="s">
        <v>246</v>
      </c>
      <c r="D105" s="191" t="s">
        <v>133</v>
      </c>
      <c r="E105" s="192" t="s">
        <v>398</v>
      </c>
      <c r="F105" s="193" t="s">
        <v>399</v>
      </c>
      <c r="G105" s="194" t="s">
        <v>343</v>
      </c>
      <c r="H105" s="195">
        <v>9</v>
      </c>
      <c r="I105" s="196"/>
      <c r="J105" s="197">
        <f t="shared" si="10"/>
        <v>0</v>
      </c>
      <c r="K105" s="193" t="s">
        <v>32</v>
      </c>
      <c r="L105" s="42"/>
      <c r="M105" s="198" t="s">
        <v>32</v>
      </c>
      <c r="N105" s="199" t="s">
        <v>52</v>
      </c>
      <c r="O105" s="67"/>
      <c r="P105" s="200">
        <f t="shared" si="11"/>
        <v>0</v>
      </c>
      <c r="Q105" s="200">
        <v>0</v>
      </c>
      <c r="R105" s="200">
        <f t="shared" si="12"/>
        <v>0</v>
      </c>
      <c r="S105" s="200">
        <v>0</v>
      </c>
      <c r="T105" s="201">
        <f t="shared" si="13"/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345</v>
      </c>
      <c r="AT105" s="202" t="s">
        <v>133</v>
      </c>
      <c r="AU105" s="202" t="s">
        <v>90</v>
      </c>
      <c r="AY105" s="19" t="s">
        <v>131</v>
      </c>
      <c r="BE105" s="203">
        <f t="shared" si="14"/>
        <v>0</v>
      </c>
      <c r="BF105" s="203">
        <f t="shared" si="15"/>
        <v>0</v>
      </c>
      <c r="BG105" s="203">
        <f t="shared" si="16"/>
        <v>0</v>
      </c>
      <c r="BH105" s="203">
        <f t="shared" si="17"/>
        <v>0</v>
      </c>
      <c r="BI105" s="203">
        <f t="shared" si="18"/>
        <v>0</v>
      </c>
      <c r="BJ105" s="19" t="s">
        <v>40</v>
      </c>
      <c r="BK105" s="203">
        <f t="shared" si="19"/>
        <v>0</v>
      </c>
      <c r="BL105" s="19" t="s">
        <v>345</v>
      </c>
      <c r="BM105" s="202" t="s">
        <v>400</v>
      </c>
    </row>
    <row r="106" spans="1:65" s="2" customFormat="1" ht="16.5" customHeight="1">
      <c r="A106" s="37"/>
      <c r="B106" s="38"/>
      <c r="C106" s="191" t="s">
        <v>251</v>
      </c>
      <c r="D106" s="191" t="s">
        <v>133</v>
      </c>
      <c r="E106" s="192" t="s">
        <v>401</v>
      </c>
      <c r="F106" s="193" t="s">
        <v>402</v>
      </c>
      <c r="G106" s="194" t="s">
        <v>343</v>
      </c>
      <c r="H106" s="195">
        <v>15</v>
      </c>
      <c r="I106" s="196"/>
      <c r="J106" s="197">
        <f t="shared" si="10"/>
        <v>0</v>
      </c>
      <c r="K106" s="193" t="s">
        <v>32</v>
      </c>
      <c r="L106" s="42"/>
      <c r="M106" s="198" t="s">
        <v>32</v>
      </c>
      <c r="N106" s="199" t="s">
        <v>52</v>
      </c>
      <c r="O106" s="67"/>
      <c r="P106" s="200">
        <f t="shared" si="11"/>
        <v>0</v>
      </c>
      <c r="Q106" s="200">
        <v>0</v>
      </c>
      <c r="R106" s="200">
        <f t="shared" si="12"/>
        <v>0</v>
      </c>
      <c r="S106" s="200">
        <v>0</v>
      </c>
      <c r="T106" s="201">
        <f t="shared" si="1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2" t="s">
        <v>345</v>
      </c>
      <c r="AT106" s="202" t="s">
        <v>133</v>
      </c>
      <c r="AU106" s="202" t="s">
        <v>90</v>
      </c>
      <c r="AY106" s="19" t="s">
        <v>131</v>
      </c>
      <c r="BE106" s="203">
        <f t="shared" si="14"/>
        <v>0</v>
      </c>
      <c r="BF106" s="203">
        <f t="shared" si="15"/>
        <v>0</v>
      </c>
      <c r="BG106" s="203">
        <f t="shared" si="16"/>
        <v>0</v>
      </c>
      <c r="BH106" s="203">
        <f t="shared" si="17"/>
        <v>0</v>
      </c>
      <c r="BI106" s="203">
        <f t="shared" si="18"/>
        <v>0</v>
      </c>
      <c r="BJ106" s="19" t="s">
        <v>40</v>
      </c>
      <c r="BK106" s="203">
        <f t="shared" si="19"/>
        <v>0</v>
      </c>
      <c r="BL106" s="19" t="s">
        <v>345</v>
      </c>
      <c r="BM106" s="202" t="s">
        <v>403</v>
      </c>
    </row>
    <row r="107" spans="1:65" s="2" customFormat="1" ht="19.2">
      <c r="A107" s="37"/>
      <c r="B107" s="38"/>
      <c r="C107" s="39"/>
      <c r="D107" s="204" t="s">
        <v>149</v>
      </c>
      <c r="E107" s="39"/>
      <c r="F107" s="205" t="s">
        <v>369</v>
      </c>
      <c r="G107" s="39"/>
      <c r="H107" s="39"/>
      <c r="I107" s="112"/>
      <c r="J107" s="39"/>
      <c r="K107" s="39"/>
      <c r="L107" s="42"/>
      <c r="M107" s="206"/>
      <c r="N107" s="207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9" t="s">
        <v>149</v>
      </c>
      <c r="AU107" s="19" t="s">
        <v>90</v>
      </c>
    </row>
    <row r="108" spans="1:65" s="2" customFormat="1" ht="16.5" customHeight="1">
      <c r="A108" s="37"/>
      <c r="B108" s="38"/>
      <c r="C108" s="191" t="s">
        <v>257</v>
      </c>
      <c r="D108" s="191" t="s">
        <v>133</v>
      </c>
      <c r="E108" s="192" t="s">
        <v>404</v>
      </c>
      <c r="F108" s="193" t="s">
        <v>405</v>
      </c>
      <c r="G108" s="194" t="s">
        <v>406</v>
      </c>
      <c r="H108" s="266"/>
      <c r="I108" s="196"/>
      <c r="J108" s="197">
        <f>ROUND(I108*H108,2)</f>
        <v>0</v>
      </c>
      <c r="K108" s="193" t="s">
        <v>32</v>
      </c>
      <c r="L108" s="42"/>
      <c r="M108" s="198" t="s">
        <v>32</v>
      </c>
      <c r="N108" s="199" t="s">
        <v>52</v>
      </c>
      <c r="O108" s="67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2" t="s">
        <v>345</v>
      </c>
      <c r="AT108" s="202" t="s">
        <v>133</v>
      </c>
      <c r="AU108" s="202" t="s">
        <v>90</v>
      </c>
      <c r="AY108" s="19" t="s">
        <v>131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40</v>
      </c>
      <c r="BK108" s="203">
        <f>ROUND(I108*H108,2)</f>
        <v>0</v>
      </c>
      <c r="BL108" s="19" t="s">
        <v>345</v>
      </c>
      <c r="BM108" s="202" t="s">
        <v>407</v>
      </c>
    </row>
    <row r="109" spans="1:65" s="2" customFormat="1" ht="16.5" customHeight="1">
      <c r="A109" s="37"/>
      <c r="B109" s="38"/>
      <c r="C109" s="191" t="s">
        <v>7</v>
      </c>
      <c r="D109" s="191" t="s">
        <v>133</v>
      </c>
      <c r="E109" s="192" t="s">
        <v>408</v>
      </c>
      <c r="F109" s="193" t="s">
        <v>409</v>
      </c>
      <c r="G109" s="194" t="s">
        <v>406</v>
      </c>
      <c r="H109" s="266"/>
      <c r="I109" s="196"/>
      <c r="J109" s="197">
        <f>ROUND(I109*H109,2)</f>
        <v>0</v>
      </c>
      <c r="K109" s="193" t="s">
        <v>32</v>
      </c>
      <c r="L109" s="42"/>
      <c r="M109" s="198" t="s">
        <v>32</v>
      </c>
      <c r="N109" s="199" t="s">
        <v>52</v>
      </c>
      <c r="O109" s="67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2" t="s">
        <v>345</v>
      </c>
      <c r="AT109" s="202" t="s">
        <v>133</v>
      </c>
      <c r="AU109" s="202" t="s">
        <v>90</v>
      </c>
      <c r="AY109" s="19" t="s">
        <v>131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40</v>
      </c>
      <c r="BK109" s="203">
        <f>ROUND(I109*H109,2)</f>
        <v>0</v>
      </c>
      <c r="BL109" s="19" t="s">
        <v>345</v>
      </c>
      <c r="BM109" s="202" t="s">
        <v>410</v>
      </c>
    </row>
    <row r="110" spans="1:65" s="2" customFormat="1" ht="16.5" customHeight="1">
      <c r="A110" s="37"/>
      <c r="B110" s="38"/>
      <c r="C110" s="191" t="s">
        <v>268</v>
      </c>
      <c r="D110" s="191" t="s">
        <v>133</v>
      </c>
      <c r="E110" s="192" t="s">
        <v>411</v>
      </c>
      <c r="F110" s="193" t="s">
        <v>412</v>
      </c>
      <c r="G110" s="194" t="s">
        <v>406</v>
      </c>
      <c r="H110" s="266"/>
      <c r="I110" s="196"/>
      <c r="J110" s="197">
        <f>ROUND(I110*H110,2)</f>
        <v>0</v>
      </c>
      <c r="K110" s="193" t="s">
        <v>32</v>
      </c>
      <c r="L110" s="42"/>
      <c r="M110" s="198" t="s">
        <v>32</v>
      </c>
      <c r="N110" s="199" t="s">
        <v>52</v>
      </c>
      <c r="O110" s="67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2" t="s">
        <v>345</v>
      </c>
      <c r="AT110" s="202" t="s">
        <v>133</v>
      </c>
      <c r="AU110" s="202" t="s">
        <v>90</v>
      </c>
      <c r="AY110" s="19" t="s">
        <v>131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40</v>
      </c>
      <c r="BK110" s="203">
        <f>ROUND(I110*H110,2)</f>
        <v>0</v>
      </c>
      <c r="BL110" s="19" t="s">
        <v>345</v>
      </c>
      <c r="BM110" s="202" t="s">
        <v>413</v>
      </c>
    </row>
    <row r="111" spans="1:65" s="2" customFormat="1" ht="16.5" customHeight="1">
      <c r="A111" s="37"/>
      <c r="B111" s="38"/>
      <c r="C111" s="191" t="s">
        <v>273</v>
      </c>
      <c r="D111" s="191" t="s">
        <v>133</v>
      </c>
      <c r="E111" s="192" t="s">
        <v>414</v>
      </c>
      <c r="F111" s="193" t="s">
        <v>415</v>
      </c>
      <c r="G111" s="194" t="s">
        <v>406</v>
      </c>
      <c r="H111" s="266"/>
      <c r="I111" s="196"/>
      <c r="J111" s="197">
        <f>ROUND(I111*H111,2)</f>
        <v>0</v>
      </c>
      <c r="K111" s="193" t="s">
        <v>32</v>
      </c>
      <c r="L111" s="42"/>
      <c r="M111" s="198" t="s">
        <v>32</v>
      </c>
      <c r="N111" s="199" t="s">
        <v>52</v>
      </c>
      <c r="O111" s="67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2" t="s">
        <v>345</v>
      </c>
      <c r="AT111" s="202" t="s">
        <v>133</v>
      </c>
      <c r="AU111" s="202" t="s">
        <v>90</v>
      </c>
      <c r="AY111" s="19" t="s">
        <v>131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40</v>
      </c>
      <c r="BK111" s="203">
        <f>ROUND(I111*H111,2)</f>
        <v>0</v>
      </c>
      <c r="BL111" s="19" t="s">
        <v>345</v>
      </c>
      <c r="BM111" s="202" t="s">
        <v>416</v>
      </c>
    </row>
    <row r="112" spans="1:65" s="12" customFormat="1" ht="22.8" customHeight="1">
      <c r="B112" s="175"/>
      <c r="C112" s="176"/>
      <c r="D112" s="177" t="s">
        <v>80</v>
      </c>
      <c r="E112" s="189" t="s">
        <v>417</v>
      </c>
      <c r="F112" s="189" t="s">
        <v>418</v>
      </c>
      <c r="G112" s="176"/>
      <c r="H112" s="176"/>
      <c r="I112" s="179"/>
      <c r="J112" s="190">
        <f>BK112</f>
        <v>0</v>
      </c>
      <c r="K112" s="176"/>
      <c r="L112" s="181"/>
      <c r="M112" s="182"/>
      <c r="N112" s="183"/>
      <c r="O112" s="183"/>
      <c r="P112" s="184">
        <f>SUM(P113:P137)</f>
        <v>0</v>
      </c>
      <c r="Q112" s="183"/>
      <c r="R112" s="184">
        <f>SUM(R113:R137)</f>
        <v>0</v>
      </c>
      <c r="S112" s="183"/>
      <c r="T112" s="185">
        <f>SUM(T113:T137)</f>
        <v>0</v>
      </c>
      <c r="AR112" s="186" t="s">
        <v>101</v>
      </c>
      <c r="AT112" s="187" t="s">
        <v>80</v>
      </c>
      <c r="AU112" s="187" t="s">
        <v>40</v>
      </c>
      <c r="AY112" s="186" t="s">
        <v>131</v>
      </c>
      <c r="BK112" s="188">
        <f>SUM(BK113:BK137)</f>
        <v>0</v>
      </c>
    </row>
    <row r="113" spans="1:65" s="2" customFormat="1" ht="16.5" customHeight="1">
      <c r="A113" s="37"/>
      <c r="B113" s="38"/>
      <c r="C113" s="240" t="s">
        <v>279</v>
      </c>
      <c r="D113" s="240" t="s">
        <v>163</v>
      </c>
      <c r="E113" s="241" t="s">
        <v>419</v>
      </c>
      <c r="F113" s="242" t="s">
        <v>420</v>
      </c>
      <c r="G113" s="243" t="s">
        <v>153</v>
      </c>
      <c r="H113" s="244">
        <v>71.52</v>
      </c>
      <c r="I113" s="245"/>
      <c r="J113" s="246">
        <f t="shared" ref="J113:J130" si="20">ROUND(I113*H113,2)</f>
        <v>0</v>
      </c>
      <c r="K113" s="242" t="s">
        <v>32</v>
      </c>
      <c r="L113" s="247"/>
      <c r="M113" s="248" t="s">
        <v>32</v>
      </c>
      <c r="N113" s="249" t="s">
        <v>52</v>
      </c>
      <c r="O113" s="67"/>
      <c r="P113" s="200">
        <f t="shared" ref="P113:P130" si="21">O113*H113</f>
        <v>0</v>
      </c>
      <c r="Q113" s="200">
        <v>0</v>
      </c>
      <c r="R113" s="200">
        <f t="shared" ref="R113:R130" si="22">Q113*H113</f>
        <v>0</v>
      </c>
      <c r="S113" s="200">
        <v>0</v>
      </c>
      <c r="T113" s="201">
        <f t="shared" ref="T113:T130" si="23"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2" t="s">
        <v>344</v>
      </c>
      <c r="AT113" s="202" t="s">
        <v>163</v>
      </c>
      <c r="AU113" s="202" t="s">
        <v>90</v>
      </c>
      <c r="AY113" s="19" t="s">
        <v>131</v>
      </c>
      <c r="BE113" s="203">
        <f t="shared" ref="BE113:BE130" si="24">IF(N113="základní",J113,0)</f>
        <v>0</v>
      </c>
      <c r="BF113" s="203">
        <f t="shared" ref="BF113:BF130" si="25">IF(N113="snížená",J113,0)</f>
        <v>0</v>
      </c>
      <c r="BG113" s="203">
        <f t="shared" ref="BG113:BG130" si="26">IF(N113="zákl. přenesená",J113,0)</f>
        <v>0</v>
      </c>
      <c r="BH113" s="203">
        <f t="shared" ref="BH113:BH130" si="27">IF(N113="sníž. přenesená",J113,0)</f>
        <v>0</v>
      </c>
      <c r="BI113" s="203">
        <f t="shared" ref="BI113:BI130" si="28">IF(N113="nulová",J113,0)</f>
        <v>0</v>
      </c>
      <c r="BJ113" s="19" t="s">
        <v>40</v>
      </c>
      <c r="BK113" s="203">
        <f t="shared" ref="BK113:BK130" si="29">ROUND(I113*H113,2)</f>
        <v>0</v>
      </c>
      <c r="BL113" s="19" t="s">
        <v>345</v>
      </c>
      <c r="BM113" s="202" t="s">
        <v>421</v>
      </c>
    </row>
    <row r="114" spans="1:65" s="2" customFormat="1" ht="16.5" customHeight="1">
      <c r="A114" s="37"/>
      <c r="B114" s="38"/>
      <c r="C114" s="240" t="s">
        <v>286</v>
      </c>
      <c r="D114" s="240" t="s">
        <v>163</v>
      </c>
      <c r="E114" s="241" t="s">
        <v>422</v>
      </c>
      <c r="F114" s="242" t="s">
        <v>423</v>
      </c>
      <c r="G114" s="243" t="s">
        <v>153</v>
      </c>
      <c r="H114" s="244">
        <v>9.66</v>
      </c>
      <c r="I114" s="245"/>
      <c r="J114" s="246">
        <f t="shared" si="20"/>
        <v>0</v>
      </c>
      <c r="K114" s="242" t="s">
        <v>32</v>
      </c>
      <c r="L114" s="247"/>
      <c r="M114" s="248" t="s">
        <v>32</v>
      </c>
      <c r="N114" s="249" t="s">
        <v>52</v>
      </c>
      <c r="O114" s="67"/>
      <c r="P114" s="200">
        <f t="shared" si="21"/>
        <v>0</v>
      </c>
      <c r="Q114" s="200">
        <v>0</v>
      </c>
      <c r="R114" s="200">
        <f t="shared" si="22"/>
        <v>0</v>
      </c>
      <c r="S114" s="200">
        <v>0</v>
      </c>
      <c r="T114" s="201">
        <f t="shared" si="2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2" t="s">
        <v>344</v>
      </c>
      <c r="AT114" s="202" t="s">
        <v>163</v>
      </c>
      <c r="AU114" s="202" t="s">
        <v>90</v>
      </c>
      <c r="AY114" s="19" t="s">
        <v>131</v>
      </c>
      <c r="BE114" s="203">
        <f t="shared" si="24"/>
        <v>0</v>
      </c>
      <c r="BF114" s="203">
        <f t="shared" si="25"/>
        <v>0</v>
      </c>
      <c r="BG114" s="203">
        <f t="shared" si="26"/>
        <v>0</v>
      </c>
      <c r="BH114" s="203">
        <f t="shared" si="27"/>
        <v>0</v>
      </c>
      <c r="BI114" s="203">
        <f t="shared" si="28"/>
        <v>0</v>
      </c>
      <c r="BJ114" s="19" t="s">
        <v>40</v>
      </c>
      <c r="BK114" s="203">
        <f t="shared" si="29"/>
        <v>0</v>
      </c>
      <c r="BL114" s="19" t="s">
        <v>345</v>
      </c>
      <c r="BM114" s="202" t="s">
        <v>424</v>
      </c>
    </row>
    <row r="115" spans="1:65" s="2" customFormat="1" ht="16.5" customHeight="1">
      <c r="A115" s="37"/>
      <c r="B115" s="38"/>
      <c r="C115" s="240" t="s">
        <v>294</v>
      </c>
      <c r="D115" s="240" t="s">
        <v>163</v>
      </c>
      <c r="E115" s="241" t="s">
        <v>425</v>
      </c>
      <c r="F115" s="242" t="s">
        <v>426</v>
      </c>
      <c r="G115" s="243" t="s">
        <v>343</v>
      </c>
      <c r="H115" s="244">
        <v>120</v>
      </c>
      <c r="I115" s="245"/>
      <c r="J115" s="246">
        <f t="shared" si="20"/>
        <v>0</v>
      </c>
      <c r="K115" s="242" t="s">
        <v>32</v>
      </c>
      <c r="L115" s="247"/>
      <c r="M115" s="248" t="s">
        <v>32</v>
      </c>
      <c r="N115" s="249" t="s">
        <v>52</v>
      </c>
      <c r="O115" s="67"/>
      <c r="P115" s="200">
        <f t="shared" si="21"/>
        <v>0</v>
      </c>
      <c r="Q115" s="200">
        <v>0</v>
      </c>
      <c r="R115" s="200">
        <f t="shared" si="22"/>
        <v>0</v>
      </c>
      <c r="S115" s="200">
        <v>0</v>
      </c>
      <c r="T115" s="201">
        <f t="shared" si="2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2" t="s">
        <v>344</v>
      </c>
      <c r="AT115" s="202" t="s">
        <v>163</v>
      </c>
      <c r="AU115" s="202" t="s">
        <v>90</v>
      </c>
      <c r="AY115" s="19" t="s">
        <v>131</v>
      </c>
      <c r="BE115" s="203">
        <f t="shared" si="24"/>
        <v>0</v>
      </c>
      <c r="BF115" s="203">
        <f t="shared" si="25"/>
        <v>0</v>
      </c>
      <c r="BG115" s="203">
        <f t="shared" si="26"/>
        <v>0</v>
      </c>
      <c r="BH115" s="203">
        <f t="shared" si="27"/>
        <v>0</v>
      </c>
      <c r="BI115" s="203">
        <f t="shared" si="28"/>
        <v>0</v>
      </c>
      <c r="BJ115" s="19" t="s">
        <v>40</v>
      </c>
      <c r="BK115" s="203">
        <f t="shared" si="29"/>
        <v>0</v>
      </c>
      <c r="BL115" s="19" t="s">
        <v>345</v>
      </c>
      <c r="BM115" s="202" t="s">
        <v>427</v>
      </c>
    </row>
    <row r="116" spans="1:65" s="2" customFormat="1" ht="16.5" customHeight="1">
      <c r="A116" s="37"/>
      <c r="B116" s="38"/>
      <c r="C116" s="240" t="s">
        <v>300</v>
      </c>
      <c r="D116" s="240" t="s">
        <v>163</v>
      </c>
      <c r="E116" s="241" t="s">
        <v>428</v>
      </c>
      <c r="F116" s="242" t="s">
        <v>429</v>
      </c>
      <c r="G116" s="243" t="s">
        <v>343</v>
      </c>
      <c r="H116" s="244">
        <v>336</v>
      </c>
      <c r="I116" s="245"/>
      <c r="J116" s="246">
        <f t="shared" si="20"/>
        <v>0</v>
      </c>
      <c r="K116" s="242" t="s">
        <v>32</v>
      </c>
      <c r="L116" s="247"/>
      <c r="M116" s="248" t="s">
        <v>32</v>
      </c>
      <c r="N116" s="249" t="s">
        <v>52</v>
      </c>
      <c r="O116" s="67"/>
      <c r="P116" s="200">
        <f t="shared" si="21"/>
        <v>0</v>
      </c>
      <c r="Q116" s="200">
        <v>0</v>
      </c>
      <c r="R116" s="200">
        <f t="shared" si="22"/>
        <v>0</v>
      </c>
      <c r="S116" s="200">
        <v>0</v>
      </c>
      <c r="T116" s="201">
        <f t="shared" si="2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2" t="s">
        <v>344</v>
      </c>
      <c r="AT116" s="202" t="s">
        <v>163</v>
      </c>
      <c r="AU116" s="202" t="s">
        <v>90</v>
      </c>
      <c r="AY116" s="19" t="s">
        <v>131</v>
      </c>
      <c r="BE116" s="203">
        <f t="shared" si="24"/>
        <v>0</v>
      </c>
      <c r="BF116" s="203">
        <f t="shared" si="25"/>
        <v>0</v>
      </c>
      <c r="BG116" s="203">
        <f t="shared" si="26"/>
        <v>0</v>
      </c>
      <c r="BH116" s="203">
        <f t="shared" si="27"/>
        <v>0</v>
      </c>
      <c r="BI116" s="203">
        <f t="shared" si="28"/>
        <v>0</v>
      </c>
      <c r="BJ116" s="19" t="s">
        <v>40</v>
      </c>
      <c r="BK116" s="203">
        <f t="shared" si="29"/>
        <v>0</v>
      </c>
      <c r="BL116" s="19" t="s">
        <v>345</v>
      </c>
      <c r="BM116" s="202" t="s">
        <v>430</v>
      </c>
    </row>
    <row r="117" spans="1:65" s="2" customFormat="1" ht="16.5" customHeight="1">
      <c r="A117" s="37"/>
      <c r="B117" s="38"/>
      <c r="C117" s="240" t="s">
        <v>305</v>
      </c>
      <c r="D117" s="240" t="s">
        <v>163</v>
      </c>
      <c r="E117" s="241" t="s">
        <v>431</v>
      </c>
      <c r="F117" s="242" t="s">
        <v>432</v>
      </c>
      <c r="G117" s="243" t="s">
        <v>355</v>
      </c>
      <c r="H117" s="244">
        <v>161</v>
      </c>
      <c r="I117" s="245"/>
      <c r="J117" s="246">
        <f t="shared" si="20"/>
        <v>0</v>
      </c>
      <c r="K117" s="242" t="s">
        <v>32</v>
      </c>
      <c r="L117" s="247"/>
      <c r="M117" s="248" t="s">
        <v>32</v>
      </c>
      <c r="N117" s="249" t="s">
        <v>52</v>
      </c>
      <c r="O117" s="67"/>
      <c r="P117" s="200">
        <f t="shared" si="21"/>
        <v>0</v>
      </c>
      <c r="Q117" s="200">
        <v>0</v>
      </c>
      <c r="R117" s="200">
        <f t="shared" si="22"/>
        <v>0</v>
      </c>
      <c r="S117" s="200">
        <v>0</v>
      </c>
      <c r="T117" s="201">
        <f t="shared" si="2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2" t="s">
        <v>344</v>
      </c>
      <c r="AT117" s="202" t="s">
        <v>163</v>
      </c>
      <c r="AU117" s="202" t="s">
        <v>90</v>
      </c>
      <c r="AY117" s="19" t="s">
        <v>131</v>
      </c>
      <c r="BE117" s="203">
        <f t="shared" si="24"/>
        <v>0</v>
      </c>
      <c r="BF117" s="203">
        <f t="shared" si="25"/>
        <v>0</v>
      </c>
      <c r="BG117" s="203">
        <f t="shared" si="26"/>
        <v>0</v>
      </c>
      <c r="BH117" s="203">
        <f t="shared" si="27"/>
        <v>0</v>
      </c>
      <c r="BI117" s="203">
        <f t="shared" si="28"/>
        <v>0</v>
      </c>
      <c r="BJ117" s="19" t="s">
        <v>40</v>
      </c>
      <c r="BK117" s="203">
        <f t="shared" si="29"/>
        <v>0</v>
      </c>
      <c r="BL117" s="19" t="s">
        <v>345</v>
      </c>
      <c r="BM117" s="202" t="s">
        <v>433</v>
      </c>
    </row>
    <row r="118" spans="1:65" s="2" customFormat="1" ht="16.5" customHeight="1">
      <c r="A118" s="37"/>
      <c r="B118" s="38"/>
      <c r="C118" s="240" t="s">
        <v>310</v>
      </c>
      <c r="D118" s="240" t="s">
        <v>163</v>
      </c>
      <c r="E118" s="241" t="s">
        <v>419</v>
      </c>
      <c r="F118" s="242" t="s">
        <v>420</v>
      </c>
      <c r="G118" s="243" t="s">
        <v>153</v>
      </c>
      <c r="H118" s="244">
        <v>21.978000000000002</v>
      </c>
      <c r="I118" s="245"/>
      <c r="J118" s="246">
        <f t="shared" si="20"/>
        <v>0</v>
      </c>
      <c r="K118" s="242" t="s">
        <v>32</v>
      </c>
      <c r="L118" s="247"/>
      <c r="M118" s="248" t="s">
        <v>32</v>
      </c>
      <c r="N118" s="249" t="s">
        <v>52</v>
      </c>
      <c r="O118" s="67"/>
      <c r="P118" s="200">
        <f t="shared" si="21"/>
        <v>0</v>
      </c>
      <c r="Q118" s="200">
        <v>0</v>
      </c>
      <c r="R118" s="200">
        <f t="shared" si="22"/>
        <v>0</v>
      </c>
      <c r="S118" s="200">
        <v>0</v>
      </c>
      <c r="T118" s="201">
        <f t="shared" si="23"/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2" t="s">
        <v>344</v>
      </c>
      <c r="AT118" s="202" t="s">
        <v>163</v>
      </c>
      <c r="AU118" s="202" t="s">
        <v>90</v>
      </c>
      <c r="AY118" s="19" t="s">
        <v>131</v>
      </c>
      <c r="BE118" s="203">
        <f t="shared" si="24"/>
        <v>0</v>
      </c>
      <c r="BF118" s="203">
        <f t="shared" si="25"/>
        <v>0</v>
      </c>
      <c r="BG118" s="203">
        <f t="shared" si="26"/>
        <v>0</v>
      </c>
      <c r="BH118" s="203">
        <f t="shared" si="27"/>
        <v>0</v>
      </c>
      <c r="BI118" s="203">
        <f t="shared" si="28"/>
        <v>0</v>
      </c>
      <c r="BJ118" s="19" t="s">
        <v>40</v>
      </c>
      <c r="BK118" s="203">
        <f t="shared" si="29"/>
        <v>0</v>
      </c>
      <c r="BL118" s="19" t="s">
        <v>345</v>
      </c>
      <c r="BM118" s="202" t="s">
        <v>434</v>
      </c>
    </row>
    <row r="119" spans="1:65" s="2" customFormat="1" ht="16.5" customHeight="1">
      <c r="A119" s="37"/>
      <c r="B119" s="38"/>
      <c r="C119" s="240" t="s">
        <v>314</v>
      </c>
      <c r="D119" s="240" t="s">
        <v>163</v>
      </c>
      <c r="E119" s="241" t="s">
        <v>435</v>
      </c>
      <c r="F119" s="242" t="s">
        <v>436</v>
      </c>
      <c r="G119" s="243" t="s">
        <v>355</v>
      </c>
      <c r="H119" s="244">
        <v>55</v>
      </c>
      <c r="I119" s="245"/>
      <c r="J119" s="246">
        <f t="shared" si="20"/>
        <v>0</v>
      </c>
      <c r="K119" s="242" t="s">
        <v>32</v>
      </c>
      <c r="L119" s="247"/>
      <c r="M119" s="248" t="s">
        <v>32</v>
      </c>
      <c r="N119" s="249" t="s">
        <v>52</v>
      </c>
      <c r="O119" s="67"/>
      <c r="P119" s="200">
        <f t="shared" si="21"/>
        <v>0</v>
      </c>
      <c r="Q119" s="200">
        <v>0</v>
      </c>
      <c r="R119" s="200">
        <f t="shared" si="22"/>
        <v>0</v>
      </c>
      <c r="S119" s="200">
        <v>0</v>
      </c>
      <c r="T119" s="201">
        <f t="shared" si="23"/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2" t="s">
        <v>344</v>
      </c>
      <c r="AT119" s="202" t="s">
        <v>163</v>
      </c>
      <c r="AU119" s="202" t="s">
        <v>90</v>
      </c>
      <c r="AY119" s="19" t="s">
        <v>131</v>
      </c>
      <c r="BE119" s="203">
        <f t="shared" si="24"/>
        <v>0</v>
      </c>
      <c r="BF119" s="203">
        <f t="shared" si="25"/>
        <v>0</v>
      </c>
      <c r="BG119" s="203">
        <f t="shared" si="26"/>
        <v>0</v>
      </c>
      <c r="BH119" s="203">
        <f t="shared" si="27"/>
        <v>0</v>
      </c>
      <c r="BI119" s="203">
        <f t="shared" si="28"/>
        <v>0</v>
      </c>
      <c r="BJ119" s="19" t="s">
        <v>40</v>
      </c>
      <c r="BK119" s="203">
        <f t="shared" si="29"/>
        <v>0</v>
      </c>
      <c r="BL119" s="19" t="s">
        <v>345</v>
      </c>
      <c r="BM119" s="202" t="s">
        <v>437</v>
      </c>
    </row>
    <row r="120" spans="1:65" s="2" customFormat="1" ht="16.5" customHeight="1">
      <c r="A120" s="37"/>
      <c r="B120" s="38"/>
      <c r="C120" s="240" t="s">
        <v>319</v>
      </c>
      <c r="D120" s="240" t="s">
        <v>163</v>
      </c>
      <c r="E120" s="241" t="s">
        <v>438</v>
      </c>
      <c r="F120" s="242" t="s">
        <v>439</v>
      </c>
      <c r="G120" s="243" t="s">
        <v>343</v>
      </c>
      <c r="H120" s="244">
        <v>9</v>
      </c>
      <c r="I120" s="245"/>
      <c r="J120" s="246">
        <f t="shared" si="20"/>
        <v>0</v>
      </c>
      <c r="K120" s="242" t="s">
        <v>32</v>
      </c>
      <c r="L120" s="247"/>
      <c r="M120" s="248" t="s">
        <v>32</v>
      </c>
      <c r="N120" s="249" t="s">
        <v>52</v>
      </c>
      <c r="O120" s="67"/>
      <c r="P120" s="200">
        <f t="shared" si="21"/>
        <v>0</v>
      </c>
      <c r="Q120" s="200">
        <v>0</v>
      </c>
      <c r="R120" s="200">
        <f t="shared" si="22"/>
        <v>0</v>
      </c>
      <c r="S120" s="200">
        <v>0</v>
      </c>
      <c r="T120" s="201">
        <f t="shared" si="23"/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2" t="s">
        <v>344</v>
      </c>
      <c r="AT120" s="202" t="s">
        <v>163</v>
      </c>
      <c r="AU120" s="202" t="s">
        <v>90</v>
      </c>
      <c r="AY120" s="19" t="s">
        <v>131</v>
      </c>
      <c r="BE120" s="203">
        <f t="shared" si="24"/>
        <v>0</v>
      </c>
      <c r="BF120" s="203">
        <f t="shared" si="25"/>
        <v>0</v>
      </c>
      <c r="BG120" s="203">
        <f t="shared" si="26"/>
        <v>0</v>
      </c>
      <c r="BH120" s="203">
        <f t="shared" si="27"/>
        <v>0</v>
      </c>
      <c r="BI120" s="203">
        <f t="shared" si="28"/>
        <v>0</v>
      </c>
      <c r="BJ120" s="19" t="s">
        <v>40</v>
      </c>
      <c r="BK120" s="203">
        <f t="shared" si="29"/>
        <v>0</v>
      </c>
      <c r="BL120" s="19" t="s">
        <v>345</v>
      </c>
      <c r="BM120" s="202" t="s">
        <v>440</v>
      </c>
    </row>
    <row r="121" spans="1:65" s="2" customFormat="1" ht="16.5" customHeight="1">
      <c r="A121" s="37"/>
      <c r="B121" s="38"/>
      <c r="C121" s="191" t="s">
        <v>324</v>
      </c>
      <c r="D121" s="191" t="s">
        <v>133</v>
      </c>
      <c r="E121" s="192" t="s">
        <v>441</v>
      </c>
      <c r="F121" s="193" t="s">
        <v>442</v>
      </c>
      <c r="G121" s="194" t="s">
        <v>153</v>
      </c>
      <c r="H121" s="195">
        <v>13.5</v>
      </c>
      <c r="I121" s="196"/>
      <c r="J121" s="197">
        <f t="shared" si="20"/>
        <v>0</v>
      </c>
      <c r="K121" s="193" t="s">
        <v>32</v>
      </c>
      <c r="L121" s="42"/>
      <c r="M121" s="198" t="s">
        <v>32</v>
      </c>
      <c r="N121" s="199" t="s">
        <v>52</v>
      </c>
      <c r="O121" s="67"/>
      <c r="P121" s="200">
        <f t="shared" si="21"/>
        <v>0</v>
      </c>
      <c r="Q121" s="200">
        <v>0</v>
      </c>
      <c r="R121" s="200">
        <f t="shared" si="22"/>
        <v>0</v>
      </c>
      <c r="S121" s="200">
        <v>0</v>
      </c>
      <c r="T121" s="201">
        <f t="shared" si="23"/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2" t="s">
        <v>345</v>
      </c>
      <c r="AT121" s="202" t="s">
        <v>133</v>
      </c>
      <c r="AU121" s="202" t="s">
        <v>90</v>
      </c>
      <c r="AY121" s="19" t="s">
        <v>131</v>
      </c>
      <c r="BE121" s="203">
        <f t="shared" si="24"/>
        <v>0</v>
      </c>
      <c r="BF121" s="203">
        <f t="shared" si="25"/>
        <v>0</v>
      </c>
      <c r="BG121" s="203">
        <f t="shared" si="26"/>
        <v>0</v>
      </c>
      <c r="BH121" s="203">
        <f t="shared" si="27"/>
        <v>0</v>
      </c>
      <c r="BI121" s="203">
        <f t="shared" si="28"/>
        <v>0</v>
      </c>
      <c r="BJ121" s="19" t="s">
        <v>40</v>
      </c>
      <c r="BK121" s="203">
        <f t="shared" si="29"/>
        <v>0</v>
      </c>
      <c r="BL121" s="19" t="s">
        <v>345</v>
      </c>
      <c r="BM121" s="202" t="s">
        <v>443</v>
      </c>
    </row>
    <row r="122" spans="1:65" s="2" customFormat="1" ht="16.5" customHeight="1">
      <c r="A122" s="37"/>
      <c r="B122" s="38"/>
      <c r="C122" s="191" t="s">
        <v>330</v>
      </c>
      <c r="D122" s="191" t="s">
        <v>133</v>
      </c>
      <c r="E122" s="192" t="s">
        <v>444</v>
      </c>
      <c r="F122" s="193" t="s">
        <v>445</v>
      </c>
      <c r="G122" s="194" t="s">
        <v>343</v>
      </c>
      <c r="H122" s="195">
        <v>9</v>
      </c>
      <c r="I122" s="196"/>
      <c r="J122" s="197">
        <f t="shared" si="20"/>
        <v>0</v>
      </c>
      <c r="K122" s="193" t="s">
        <v>32</v>
      </c>
      <c r="L122" s="42"/>
      <c r="M122" s="198" t="s">
        <v>32</v>
      </c>
      <c r="N122" s="199" t="s">
        <v>52</v>
      </c>
      <c r="O122" s="67"/>
      <c r="P122" s="200">
        <f t="shared" si="21"/>
        <v>0</v>
      </c>
      <c r="Q122" s="200">
        <v>0</v>
      </c>
      <c r="R122" s="200">
        <f t="shared" si="22"/>
        <v>0</v>
      </c>
      <c r="S122" s="200">
        <v>0</v>
      </c>
      <c r="T122" s="201">
        <f t="shared" si="23"/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2" t="s">
        <v>345</v>
      </c>
      <c r="AT122" s="202" t="s">
        <v>133</v>
      </c>
      <c r="AU122" s="202" t="s">
        <v>90</v>
      </c>
      <c r="AY122" s="19" t="s">
        <v>131</v>
      </c>
      <c r="BE122" s="203">
        <f t="shared" si="24"/>
        <v>0</v>
      </c>
      <c r="BF122" s="203">
        <f t="shared" si="25"/>
        <v>0</v>
      </c>
      <c r="BG122" s="203">
        <f t="shared" si="26"/>
        <v>0</v>
      </c>
      <c r="BH122" s="203">
        <f t="shared" si="27"/>
        <v>0</v>
      </c>
      <c r="BI122" s="203">
        <f t="shared" si="28"/>
        <v>0</v>
      </c>
      <c r="BJ122" s="19" t="s">
        <v>40</v>
      </c>
      <c r="BK122" s="203">
        <f t="shared" si="29"/>
        <v>0</v>
      </c>
      <c r="BL122" s="19" t="s">
        <v>345</v>
      </c>
      <c r="BM122" s="202" t="s">
        <v>446</v>
      </c>
    </row>
    <row r="123" spans="1:65" s="2" customFormat="1" ht="16.5" customHeight="1">
      <c r="A123" s="37"/>
      <c r="B123" s="38"/>
      <c r="C123" s="191" t="s">
        <v>447</v>
      </c>
      <c r="D123" s="191" t="s">
        <v>133</v>
      </c>
      <c r="E123" s="192" t="s">
        <v>448</v>
      </c>
      <c r="F123" s="193" t="s">
        <v>449</v>
      </c>
      <c r="G123" s="194" t="s">
        <v>355</v>
      </c>
      <c r="H123" s="195">
        <v>161</v>
      </c>
      <c r="I123" s="196"/>
      <c r="J123" s="197">
        <f t="shared" si="20"/>
        <v>0</v>
      </c>
      <c r="K123" s="193" t="s">
        <v>32</v>
      </c>
      <c r="L123" s="42"/>
      <c r="M123" s="198" t="s">
        <v>32</v>
      </c>
      <c r="N123" s="199" t="s">
        <v>52</v>
      </c>
      <c r="O123" s="67"/>
      <c r="P123" s="200">
        <f t="shared" si="21"/>
        <v>0</v>
      </c>
      <c r="Q123" s="200">
        <v>0</v>
      </c>
      <c r="R123" s="200">
        <f t="shared" si="22"/>
        <v>0</v>
      </c>
      <c r="S123" s="200">
        <v>0</v>
      </c>
      <c r="T123" s="201">
        <f t="shared" si="23"/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02" t="s">
        <v>345</v>
      </c>
      <c r="AT123" s="202" t="s">
        <v>133</v>
      </c>
      <c r="AU123" s="202" t="s">
        <v>90</v>
      </c>
      <c r="AY123" s="19" t="s">
        <v>131</v>
      </c>
      <c r="BE123" s="203">
        <f t="shared" si="24"/>
        <v>0</v>
      </c>
      <c r="BF123" s="203">
        <f t="shared" si="25"/>
        <v>0</v>
      </c>
      <c r="BG123" s="203">
        <f t="shared" si="26"/>
        <v>0</v>
      </c>
      <c r="BH123" s="203">
        <f t="shared" si="27"/>
        <v>0</v>
      </c>
      <c r="BI123" s="203">
        <f t="shared" si="28"/>
        <v>0</v>
      </c>
      <c r="BJ123" s="19" t="s">
        <v>40</v>
      </c>
      <c r="BK123" s="203">
        <f t="shared" si="29"/>
        <v>0</v>
      </c>
      <c r="BL123" s="19" t="s">
        <v>345</v>
      </c>
      <c r="BM123" s="202" t="s">
        <v>450</v>
      </c>
    </row>
    <row r="124" spans="1:65" s="2" customFormat="1" ht="16.5" customHeight="1">
      <c r="A124" s="37"/>
      <c r="B124" s="38"/>
      <c r="C124" s="191" t="s">
        <v>451</v>
      </c>
      <c r="D124" s="191" t="s">
        <v>133</v>
      </c>
      <c r="E124" s="192" t="s">
        <v>452</v>
      </c>
      <c r="F124" s="193" t="s">
        <v>453</v>
      </c>
      <c r="G124" s="194" t="s">
        <v>343</v>
      </c>
      <c r="H124" s="195">
        <v>30</v>
      </c>
      <c r="I124" s="196"/>
      <c r="J124" s="197">
        <f t="shared" si="20"/>
        <v>0</v>
      </c>
      <c r="K124" s="193" t="s">
        <v>32</v>
      </c>
      <c r="L124" s="42"/>
      <c r="M124" s="198" t="s">
        <v>32</v>
      </c>
      <c r="N124" s="199" t="s">
        <v>52</v>
      </c>
      <c r="O124" s="67"/>
      <c r="P124" s="200">
        <f t="shared" si="21"/>
        <v>0</v>
      </c>
      <c r="Q124" s="200">
        <v>0</v>
      </c>
      <c r="R124" s="200">
        <f t="shared" si="22"/>
        <v>0</v>
      </c>
      <c r="S124" s="200">
        <v>0</v>
      </c>
      <c r="T124" s="201">
        <f t="shared" si="23"/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2" t="s">
        <v>345</v>
      </c>
      <c r="AT124" s="202" t="s">
        <v>133</v>
      </c>
      <c r="AU124" s="202" t="s">
        <v>90</v>
      </c>
      <c r="AY124" s="19" t="s">
        <v>131</v>
      </c>
      <c r="BE124" s="203">
        <f t="shared" si="24"/>
        <v>0</v>
      </c>
      <c r="BF124" s="203">
        <f t="shared" si="25"/>
        <v>0</v>
      </c>
      <c r="BG124" s="203">
        <f t="shared" si="26"/>
        <v>0</v>
      </c>
      <c r="BH124" s="203">
        <f t="shared" si="27"/>
        <v>0</v>
      </c>
      <c r="BI124" s="203">
        <f t="shared" si="28"/>
        <v>0</v>
      </c>
      <c r="BJ124" s="19" t="s">
        <v>40</v>
      </c>
      <c r="BK124" s="203">
        <f t="shared" si="29"/>
        <v>0</v>
      </c>
      <c r="BL124" s="19" t="s">
        <v>345</v>
      </c>
      <c r="BM124" s="202" t="s">
        <v>454</v>
      </c>
    </row>
    <row r="125" spans="1:65" s="2" customFormat="1" ht="16.5" customHeight="1">
      <c r="A125" s="37"/>
      <c r="B125" s="38"/>
      <c r="C125" s="191" t="s">
        <v>455</v>
      </c>
      <c r="D125" s="191" t="s">
        <v>133</v>
      </c>
      <c r="E125" s="192" t="s">
        <v>456</v>
      </c>
      <c r="F125" s="193" t="s">
        <v>457</v>
      </c>
      <c r="G125" s="194" t="s">
        <v>355</v>
      </c>
      <c r="H125" s="195">
        <v>161</v>
      </c>
      <c r="I125" s="196"/>
      <c r="J125" s="197">
        <f t="shared" si="20"/>
        <v>0</v>
      </c>
      <c r="K125" s="193" t="s">
        <v>32</v>
      </c>
      <c r="L125" s="42"/>
      <c r="M125" s="198" t="s">
        <v>32</v>
      </c>
      <c r="N125" s="199" t="s">
        <v>52</v>
      </c>
      <c r="O125" s="67"/>
      <c r="P125" s="200">
        <f t="shared" si="21"/>
        <v>0</v>
      </c>
      <c r="Q125" s="200">
        <v>0</v>
      </c>
      <c r="R125" s="200">
        <f t="shared" si="22"/>
        <v>0</v>
      </c>
      <c r="S125" s="200">
        <v>0</v>
      </c>
      <c r="T125" s="201">
        <f t="shared" si="23"/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2" t="s">
        <v>345</v>
      </c>
      <c r="AT125" s="202" t="s">
        <v>133</v>
      </c>
      <c r="AU125" s="202" t="s">
        <v>90</v>
      </c>
      <c r="AY125" s="19" t="s">
        <v>131</v>
      </c>
      <c r="BE125" s="203">
        <f t="shared" si="24"/>
        <v>0</v>
      </c>
      <c r="BF125" s="203">
        <f t="shared" si="25"/>
        <v>0</v>
      </c>
      <c r="BG125" s="203">
        <f t="shared" si="26"/>
        <v>0</v>
      </c>
      <c r="BH125" s="203">
        <f t="shared" si="27"/>
        <v>0</v>
      </c>
      <c r="BI125" s="203">
        <f t="shared" si="28"/>
        <v>0</v>
      </c>
      <c r="BJ125" s="19" t="s">
        <v>40</v>
      </c>
      <c r="BK125" s="203">
        <f t="shared" si="29"/>
        <v>0</v>
      </c>
      <c r="BL125" s="19" t="s">
        <v>345</v>
      </c>
      <c r="BM125" s="202" t="s">
        <v>458</v>
      </c>
    </row>
    <row r="126" spans="1:65" s="2" customFormat="1" ht="16.5" customHeight="1">
      <c r="A126" s="37"/>
      <c r="B126" s="38"/>
      <c r="C126" s="191" t="s">
        <v>459</v>
      </c>
      <c r="D126" s="191" t="s">
        <v>133</v>
      </c>
      <c r="E126" s="192" t="s">
        <v>460</v>
      </c>
      <c r="F126" s="193" t="s">
        <v>461</v>
      </c>
      <c r="G126" s="194" t="s">
        <v>355</v>
      </c>
      <c r="H126" s="195">
        <v>161</v>
      </c>
      <c r="I126" s="196"/>
      <c r="J126" s="197">
        <f t="shared" si="20"/>
        <v>0</v>
      </c>
      <c r="K126" s="193" t="s">
        <v>32</v>
      </c>
      <c r="L126" s="42"/>
      <c r="M126" s="198" t="s">
        <v>32</v>
      </c>
      <c r="N126" s="199" t="s">
        <v>52</v>
      </c>
      <c r="O126" s="67"/>
      <c r="P126" s="200">
        <f t="shared" si="21"/>
        <v>0</v>
      </c>
      <c r="Q126" s="200">
        <v>0</v>
      </c>
      <c r="R126" s="200">
        <f t="shared" si="22"/>
        <v>0</v>
      </c>
      <c r="S126" s="200">
        <v>0</v>
      </c>
      <c r="T126" s="201">
        <f t="shared" si="23"/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2" t="s">
        <v>345</v>
      </c>
      <c r="AT126" s="202" t="s">
        <v>133</v>
      </c>
      <c r="AU126" s="202" t="s">
        <v>90</v>
      </c>
      <c r="AY126" s="19" t="s">
        <v>131</v>
      </c>
      <c r="BE126" s="203">
        <f t="shared" si="24"/>
        <v>0</v>
      </c>
      <c r="BF126" s="203">
        <f t="shared" si="25"/>
        <v>0</v>
      </c>
      <c r="BG126" s="203">
        <f t="shared" si="26"/>
        <v>0</v>
      </c>
      <c r="BH126" s="203">
        <f t="shared" si="27"/>
        <v>0</v>
      </c>
      <c r="BI126" s="203">
        <f t="shared" si="28"/>
        <v>0</v>
      </c>
      <c r="BJ126" s="19" t="s">
        <v>40</v>
      </c>
      <c r="BK126" s="203">
        <f t="shared" si="29"/>
        <v>0</v>
      </c>
      <c r="BL126" s="19" t="s">
        <v>345</v>
      </c>
      <c r="BM126" s="202" t="s">
        <v>462</v>
      </c>
    </row>
    <row r="127" spans="1:65" s="2" customFormat="1" ht="16.5" customHeight="1">
      <c r="A127" s="37"/>
      <c r="B127" s="38"/>
      <c r="C127" s="191" t="s">
        <v>463</v>
      </c>
      <c r="D127" s="191" t="s">
        <v>133</v>
      </c>
      <c r="E127" s="192" t="s">
        <v>464</v>
      </c>
      <c r="F127" s="193" t="s">
        <v>465</v>
      </c>
      <c r="G127" s="194" t="s">
        <v>343</v>
      </c>
      <c r="H127" s="195">
        <v>30</v>
      </c>
      <c r="I127" s="196"/>
      <c r="J127" s="197">
        <f t="shared" si="20"/>
        <v>0</v>
      </c>
      <c r="K127" s="193" t="s">
        <v>32</v>
      </c>
      <c r="L127" s="42"/>
      <c r="M127" s="198" t="s">
        <v>32</v>
      </c>
      <c r="N127" s="199" t="s">
        <v>52</v>
      </c>
      <c r="O127" s="67"/>
      <c r="P127" s="200">
        <f t="shared" si="21"/>
        <v>0</v>
      </c>
      <c r="Q127" s="200">
        <v>0</v>
      </c>
      <c r="R127" s="200">
        <f t="shared" si="22"/>
        <v>0</v>
      </c>
      <c r="S127" s="200">
        <v>0</v>
      </c>
      <c r="T127" s="201">
        <f t="shared" si="23"/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2" t="s">
        <v>345</v>
      </c>
      <c r="AT127" s="202" t="s">
        <v>133</v>
      </c>
      <c r="AU127" s="202" t="s">
        <v>90</v>
      </c>
      <c r="AY127" s="19" t="s">
        <v>131</v>
      </c>
      <c r="BE127" s="203">
        <f t="shared" si="24"/>
        <v>0</v>
      </c>
      <c r="BF127" s="203">
        <f t="shared" si="25"/>
        <v>0</v>
      </c>
      <c r="BG127" s="203">
        <f t="shared" si="26"/>
        <v>0</v>
      </c>
      <c r="BH127" s="203">
        <f t="shared" si="27"/>
        <v>0</v>
      </c>
      <c r="BI127" s="203">
        <f t="shared" si="28"/>
        <v>0</v>
      </c>
      <c r="BJ127" s="19" t="s">
        <v>40</v>
      </c>
      <c r="BK127" s="203">
        <f t="shared" si="29"/>
        <v>0</v>
      </c>
      <c r="BL127" s="19" t="s">
        <v>345</v>
      </c>
      <c r="BM127" s="202" t="s">
        <v>466</v>
      </c>
    </row>
    <row r="128" spans="1:65" s="2" customFormat="1" ht="16.5" customHeight="1">
      <c r="A128" s="37"/>
      <c r="B128" s="38"/>
      <c r="C128" s="191" t="s">
        <v>467</v>
      </c>
      <c r="D128" s="191" t="s">
        <v>133</v>
      </c>
      <c r="E128" s="192" t="s">
        <v>468</v>
      </c>
      <c r="F128" s="193" t="s">
        <v>469</v>
      </c>
      <c r="G128" s="194" t="s">
        <v>153</v>
      </c>
      <c r="H128" s="195">
        <v>81.180000000000007</v>
      </c>
      <c r="I128" s="196"/>
      <c r="J128" s="197">
        <f t="shared" si="20"/>
        <v>0</v>
      </c>
      <c r="K128" s="193" t="s">
        <v>32</v>
      </c>
      <c r="L128" s="42"/>
      <c r="M128" s="198" t="s">
        <v>32</v>
      </c>
      <c r="N128" s="199" t="s">
        <v>52</v>
      </c>
      <c r="O128" s="67"/>
      <c r="P128" s="200">
        <f t="shared" si="21"/>
        <v>0</v>
      </c>
      <c r="Q128" s="200">
        <v>0</v>
      </c>
      <c r="R128" s="200">
        <f t="shared" si="22"/>
        <v>0</v>
      </c>
      <c r="S128" s="200">
        <v>0</v>
      </c>
      <c r="T128" s="201">
        <f t="shared" si="23"/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2" t="s">
        <v>345</v>
      </c>
      <c r="AT128" s="202" t="s">
        <v>133</v>
      </c>
      <c r="AU128" s="202" t="s">
        <v>90</v>
      </c>
      <c r="AY128" s="19" t="s">
        <v>131</v>
      </c>
      <c r="BE128" s="203">
        <f t="shared" si="24"/>
        <v>0</v>
      </c>
      <c r="BF128" s="203">
        <f t="shared" si="25"/>
        <v>0</v>
      </c>
      <c r="BG128" s="203">
        <f t="shared" si="26"/>
        <v>0</v>
      </c>
      <c r="BH128" s="203">
        <f t="shared" si="27"/>
        <v>0</v>
      </c>
      <c r="BI128" s="203">
        <f t="shared" si="28"/>
        <v>0</v>
      </c>
      <c r="BJ128" s="19" t="s">
        <v>40</v>
      </c>
      <c r="BK128" s="203">
        <f t="shared" si="29"/>
        <v>0</v>
      </c>
      <c r="BL128" s="19" t="s">
        <v>345</v>
      </c>
      <c r="BM128" s="202" t="s">
        <v>470</v>
      </c>
    </row>
    <row r="129" spans="1:65" s="2" customFormat="1" ht="16.5" customHeight="1">
      <c r="A129" s="37"/>
      <c r="B129" s="38"/>
      <c r="C129" s="191" t="s">
        <v>471</v>
      </c>
      <c r="D129" s="191" t="s">
        <v>133</v>
      </c>
      <c r="E129" s="192" t="s">
        <v>468</v>
      </c>
      <c r="F129" s="193" t="s">
        <v>469</v>
      </c>
      <c r="G129" s="194" t="s">
        <v>153</v>
      </c>
      <c r="H129" s="195">
        <v>31.68</v>
      </c>
      <c r="I129" s="196"/>
      <c r="J129" s="197">
        <f t="shared" si="20"/>
        <v>0</v>
      </c>
      <c r="K129" s="193" t="s">
        <v>32</v>
      </c>
      <c r="L129" s="42"/>
      <c r="M129" s="198" t="s">
        <v>32</v>
      </c>
      <c r="N129" s="199" t="s">
        <v>52</v>
      </c>
      <c r="O129" s="67"/>
      <c r="P129" s="200">
        <f t="shared" si="21"/>
        <v>0</v>
      </c>
      <c r="Q129" s="200">
        <v>0</v>
      </c>
      <c r="R129" s="200">
        <f t="shared" si="22"/>
        <v>0</v>
      </c>
      <c r="S129" s="200">
        <v>0</v>
      </c>
      <c r="T129" s="201">
        <f t="shared" si="23"/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2" t="s">
        <v>345</v>
      </c>
      <c r="AT129" s="202" t="s">
        <v>133</v>
      </c>
      <c r="AU129" s="202" t="s">
        <v>90</v>
      </c>
      <c r="AY129" s="19" t="s">
        <v>131</v>
      </c>
      <c r="BE129" s="203">
        <f t="shared" si="24"/>
        <v>0</v>
      </c>
      <c r="BF129" s="203">
        <f t="shared" si="25"/>
        <v>0</v>
      </c>
      <c r="BG129" s="203">
        <f t="shared" si="26"/>
        <v>0</v>
      </c>
      <c r="BH129" s="203">
        <f t="shared" si="27"/>
        <v>0</v>
      </c>
      <c r="BI129" s="203">
        <f t="shared" si="28"/>
        <v>0</v>
      </c>
      <c r="BJ129" s="19" t="s">
        <v>40</v>
      </c>
      <c r="BK129" s="203">
        <f t="shared" si="29"/>
        <v>0</v>
      </c>
      <c r="BL129" s="19" t="s">
        <v>345</v>
      </c>
      <c r="BM129" s="202" t="s">
        <v>472</v>
      </c>
    </row>
    <row r="130" spans="1:65" s="2" customFormat="1" ht="16.5" customHeight="1">
      <c r="A130" s="37"/>
      <c r="B130" s="38"/>
      <c r="C130" s="191" t="s">
        <v>473</v>
      </c>
      <c r="D130" s="191" t="s">
        <v>133</v>
      </c>
      <c r="E130" s="192" t="s">
        <v>468</v>
      </c>
      <c r="F130" s="193" t="s">
        <v>469</v>
      </c>
      <c r="G130" s="194" t="s">
        <v>153</v>
      </c>
      <c r="H130" s="195">
        <v>13.5</v>
      </c>
      <c r="I130" s="196"/>
      <c r="J130" s="197">
        <f t="shared" si="20"/>
        <v>0</v>
      </c>
      <c r="K130" s="193" t="s">
        <v>32</v>
      </c>
      <c r="L130" s="42"/>
      <c r="M130" s="198" t="s">
        <v>32</v>
      </c>
      <c r="N130" s="199" t="s">
        <v>52</v>
      </c>
      <c r="O130" s="67"/>
      <c r="P130" s="200">
        <f t="shared" si="21"/>
        <v>0</v>
      </c>
      <c r="Q130" s="200">
        <v>0</v>
      </c>
      <c r="R130" s="200">
        <f t="shared" si="22"/>
        <v>0</v>
      </c>
      <c r="S130" s="200">
        <v>0</v>
      </c>
      <c r="T130" s="201">
        <f t="shared" si="23"/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2" t="s">
        <v>345</v>
      </c>
      <c r="AT130" s="202" t="s">
        <v>133</v>
      </c>
      <c r="AU130" s="202" t="s">
        <v>90</v>
      </c>
      <c r="AY130" s="19" t="s">
        <v>131</v>
      </c>
      <c r="BE130" s="203">
        <f t="shared" si="24"/>
        <v>0</v>
      </c>
      <c r="BF130" s="203">
        <f t="shared" si="25"/>
        <v>0</v>
      </c>
      <c r="BG130" s="203">
        <f t="shared" si="26"/>
        <v>0</v>
      </c>
      <c r="BH130" s="203">
        <f t="shared" si="27"/>
        <v>0</v>
      </c>
      <c r="BI130" s="203">
        <f t="shared" si="28"/>
        <v>0</v>
      </c>
      <c r="BJ130" s="19" t="s">
        <v>40</v>
      </c>
      <c r="BK130" s="203">
        <f t="shared" si="29"/>
        <v>0</v>
      </c>
      <c r="BL130" s="19" t="s">
        <v>345</v>
      </c>
      <c r="BM130" s="202" t="s">
        <v>474</v>
      </c>
    </row>
    <row r="131" spans="1:65" s="2" customFormat="1" ht="19.2">
      <c r="A131" s="37"/>
      <c r="B131" s="38"/>
      <c r="C131" s="39"/>
      <c r="D131" s="204" t="s">
        <v>149</v>
      </c>
      <c r="E131" s="39"/>
      <c r="F131" s="205" t="s">
        <v>369</v>
      </c>
      <c r="G131" s="39"/>
      <c r="H131" s="39"/>
      <c r="I131" s="112"/>
      <c r="J131" s="39"/>
      <c r="K131" s="39"/>
      <c r="L131" s="42"/>
      <c r="M131" s="206"/>
      <c r="N131" s="207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9" t="s">
        <v>149</v>
      </c>
      <c r="AU131" s="19" t="s">
        <v>90</v>
      </c>
    </row>
    <row r="132" spans="1:65" s="2" customFormat="1" ht="16.5" customHeight="1">
      <c r="A132" s="37"/>
      <c r="B132" s="38"/>
      <c r="C132" s="191" t="s">
        <v>475</v>
      </c>
      <c r="D132" s="191" t="s">
        <v>133</v>
      </c>
      <c r="E132" s="192" t="s">
        <v>476</v>
      </c>
      <c r="F132" s="193" t="s">
        <v>477</v>
      </c>
      <c r="G132" s="194" t="s">
        <v>99</v>
      </c>
      <c r="H132" s="195">
        <v>120.3</v>
      </c>
      <c r="I132" s="196"/>
      <c r="J132" s="197">
        <f t="shared" ref="J132:J137" si="30">ROUND(I132*H132,2)</f>
        <v>0</v>
      </c>
      <c r="K132" s="193" t="s">
        <v>32</v>
      </c>
      <c r="L132" s="42"/>
      <c r="M132" s="198" t="s">
        <v>32</v>
      </c>
      <c r="N132" s="199" t="s">
        <v>52</v>
      </c>
      <c r="O132" s="67"/>
      <c r="P132" s="200">
        <f t="shared" ref="P132:P137" si="31">O132*H132</f>
        <v>0</v>
      </c>
      <c r="Q132" s="200">
        <v>0</v>
      </c>
      <c r="R132" s="200">
        <f t="shared" ref="R132:R137" si="32">Q132*H132</f>
        <v>0</v>
      </c>
      <c r="S132" s="200">
        <v>0</v>
      </c>
      <c r="T132" s="201">
        <f t="shared" ref="T132:T137" si="33"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2" t="s">
        <v>345</v>
      </c>
      <c r="AT132" s="202" t="s">
        <v>133</v>
      </c>
      <c r="AU132" s="202" t="s">
        <v>90</v>
      </c>
      <c r="AY132" s="19" t="s">
        <v>131</v>
      </c>
      <c r="BE132" s="203">
        <f t="shared" ref="BE132:BE137" si="34">IF(N132="základní",J132,0)</f>
        <v>0</v>
      </c>
      <c r="BF132" s="203">
        <f t="shared" ref="BF132:BF137" si="35">IF(N132="snížená",J132,0)</f>
        <v>0</v>
      </c>
      <c r="BG132" s="203">
        <f t="shared" ref="BG132:BG137" si="36">IF(N132="zákl. přenesená",J132,0)</f>
        <v>0</v>
      </c>
      <c r="BH132" s="203">
        <f t="shared" ref="BH132:BH137" si="37">IF(N132="sníž. přenesená",J132,0)</f>
        <v>0</v>
      </c>
      <c r="BI132" s="203">
        <f t="shared" ref="BI132:BI137" si="38">IF(N132="nulová",J132,0)</f>
        <v>0</v>
      </c>
      <c r="BJ132" s="19" t="s">
        <v>40</v>
      </c>
      <c r="BK132" s="203">
        <f t="shared" ref="BK132:BK137" si="39">ROUND(I132*H132,2)</f>
        <v>0</v>
      </c>
      <c r="BL132" s="19" t="s">
        <v>345</v>
      </c>
      <c r="BM132" s="202" t="s">
        <v>478</v>
      </c>
    </row>
    <row r="133" spans="1:65" s="2" customFormat="1" ht="16.5" customHeight="1">
      <c r="A133" s="37"/>
      <c r="B133" s="38"/>
      <c r="C133" s="191" t="s">
        <v>479</v>
      </c>
      <c r="D133" s="191" t="s">
        <v>133</v>
      </c>
      <c r="E133" s="192" t="s">
        <v>480</v>
      </c>
      <c r="F133" s="193" t="s">
        <v>481</v>
      </c>
      <c r="G133" s="194" t="s">
        <v>153</v>
      </c>
      <c r="H133" s="195">
        <v>71.52</v>
      </c>
      <c r="I133" s="196"/>
      <c r="J133" s="197">
        <f t="shared" si="30"/>
        <v>0</v>
      </c>
      <c r="K133" s="193" t="s">
        <v>32</v>
      </c>
      <c r="L133" s="42"/>
      <c r="M133" s="198" t="s">
        <v>32</v>
      </c>
      <c r="N133" s="199" t="s">
        <v>52</v>
      </c>
      <c r="O133" s="67"/>
      <c r="P133" s="200">
        <f t="shared" si="31"/>
        <v>0</v>
      </c>
      <c r="Q133" s="200">
        <v>0</v>
      </c>
      <c r="R133" s="200">
        <f t="shared" si="32"/>
        <v>0</v>
      </c>
      <c r="S133" s="200">
        <v>0</v>
      </c>
      <c r="T133" s="201">
        <f t="shared" si="33"/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2" t="s">
        <v>345</v>
      </c>
      <c r="AT133" s="202" t="s">
        <v>133</v>
      </c>
      <c r="AU133" s="202" t="s">
        <v>90</v>
      </c>
      <c r="AY133" s="19" t="s">
        <v>131</v>
      </c>
      <c r="BE133" s="203">
        <f t="shared" si="34"/>
        <v>0</v>
      </c>
      <c r="BF133" s="203">
        <f t="shared" si="35"/>
        <v>0</v>
      </c>
      <c r="BG133" s="203">
        <f t="shared" si="36"/>
        <v>0</v>
      </c>
      <c r="BH133" s="203">
        <f t="shared" si="37"/>
        <v>0</v>
      </c>
      <c r="BI133" s="203">
        <f t="shared" si="38"/>
        <v>0</v>
      </c>
      <c r="BJ133" s="19" t="s">
        <v>40</v>
      </c>
      <c r="BK133" s="203">
        <f t="shared" si="39"/>
        <v>0</v>
      </c>
      <c r="BL133" s="19" t="s">
        <v>345</v>
      </c>
      <c r="BM133" s="202" t="s">
        <v>482</v>
      </c>
    </row>
    <row r="134" spans="1:65" s="2" customFormat="1" ht="16.5" customHeight="1">
      <c r="A134" s="37"/>
      <c r="B134" s="38"/>
      <c r="C134" s="191" t="s">
        <v>483</v>
      </c>
      <c r="D134" s="191" t="s">
        <v>133</v>
      </c>
      <c r="E134" s="192" t="s">
        <v>480</v>
      </c>
      <c r="F134" s="193" t="s">
        <v>481</v>
      </c>
      <c r="G134" s="194" t="s">
        <v>153</v>
      </c>
      <c r="H134" s="195">
        <v>21.978000000000002</v>
      </c>
      <c r="I134" s="196"/>
      <c r="J134" s="197">
        <f t="shared" si="30"/>
        <v>0</v>
      </c>
      <c r="K134" s="193" t="s">
        <v>32</v>
      </c>
      <c r="L134" s="42"/>
      <c r="M134" s="198" t="s">
        <v>32</v>
      </c>
      <c r="N134" s="199" t="s">
        <v>52</v>
      </c>
      <c r="O134" s="67"/>
      <c r="P134" s="200">
        <f t="shared" si="31"/>
        <v>0</v>
      </c>
      <c r="Q134" s="200">
        <v>0</v>
      </c>
      <c r="R134" s="200">
        <f t="shared" si="32"/>
        <v>0</v>
      </c>
      <c r="S134" s="200">
        <v>0</v>
      </c>
      <c r="T134" s="201">
        <f t="shared" si="33"/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2" t="s">
        <v>345</v>
      </c>
      <c r="AT134" s="202" t="s">
        <v>133</v>
      </c>
      <c r="AU134" s="202" t="s">
        <v>90</v>
      </c>
      <c r="AY134" s="19" t="s">
        <v>131</v>
      </c>
      <c r="BE134" s="203">
        <f t="shared" si="34"/>
        <v>0</v>
      </c>
      <c r="BF134" s="203">
        <f t="shared" si="35"/>
        <v>0</v>
      </c>
      <c r="BG134" s="203">
        <f t="shared" si="36"/>
        <v>0</v>
      </c>
      <c r="BH134" s="203">
        <f t="shared" si="37"/>
        <v>0</v>
      </c>
      <c r="BI134" s="203">
        <f t="shared" si="38"/>
        <v>0</v>
      </c>
      <c r="BJ134" s="19" t="s">
        <v>40</v>
      </c>
      <c r="BK134" s="203">
        <f t="shared" si="39"/>
        <v>0</v>
      </c>
      <c r="BL134" s="19" t="s">
        <v>345</v>
      </c>
      <c r="BM134" s="202" t="s">
        <v>484</v>
      </c>
    </row>
    <row r="135" spans="1:65" s="2" customFormat="1" ht="16.5" customHeight="1">
      <c r="A135" s="37"/>
      <c r="B135" s="38"/>
      <c r="C135" s="191" t="s">
        <v>485</v>
      </c>
      <c r="D135" s="191" t="s">
        <v>133</v>
      </c>
      <c r="E135" s="192" t="s">
        <v>404</v>
      </c>
      <c r="F135" s="193" t="s">
        <v>405</v>
      </c>
      <c r="G135" s="194" t="s">
        <v>406</v>
      </c>
      <c r="H135" s="266"/>
      <c r="I135" s="196"/>
      <c r="J135" s="197">
        <f t="shared" si="30"/>
        <v>0</v>
      </c>
      <c r="K135" s="193" t="s">
        <v>32</v>
      </c>
      <c r="L135" s="42"/>
      <c r="M135" s="198" t="s">
        <v>32</v>
      </c>
      <c r="N135" s="199" t="s">
        <v>52</v>
      </c>
      <c r="O135" s="67"/>
      <c r="P135" s="200">
        <f t="shared" si="31"/>
        <v>0</v>
      </c>
      <c r="Q135" s="200">
        <v>0</v>
      </c>
      <c r="R135" s="200">
        <f t="shared" si="32"/>
        <v>0</v>
      </c>
      <c r="S135" s="200">
        <v>0</v>
      </c>
      <c r="T135" s="201">
        <f t="shared" si="33"/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2" t="s">
        <v>345</v>
      </c>
      <c r="AT135" s="202" t="s">
        <v>133</v>
      </c>
      <c r="AU135" s="202" t="s">
        <v>90</v>
      </c>
      <c r="AY135" s="19" t="s">
        <v>131</v>
      </c>
      <c r="BE135" s="203">
        <f t="shared" si="34"/>
        <v>0</v>
      </c>
      <c r="BF135" s="203">
        <f t="shared" si="35"/>
        <v>0</v>
      </c>
      <c r="BG135" s="203">
        <f t="shared" si="36"/>
        <v>0</v>
      </c>
      <c r="BH135" s="203">
        <f t="shared" si="37"/>
        <v>0</v>
      </c>
      <c r="BI135" s="203">
        <f t="shared" si="38"/>
        <v>0</v>
      </c>
      <c r="BJ135" s="19" t="s">
        <v>40</v>
      </c>
      <c r="BK135" s="203">
        <f t="shared" si="39"/>
        <v>0</v>
      </c>
      <c r="BL135" s="19" t="s">
        <v>345</v>
      </c>
      <c r="BM135" s="202" t="s">
        <v>486</v>
      </c>
    </row>
    <row r="136" spans="1:65" s="2" customFormat="1" ht="16.5" customHeight="1">
      <c r="A136" s="37"/>
      <c r="B136" s="38"/>
      <c r="C136" s="191" t="s">
        <v>487</v>
      </c>
      <c r="D136" s="191" t="s">
        <v>133</v>
      </c>
      <c r="E136" s="192" t="s">
        <v>408</v>
      </c>
      <c r="F136" s="193" t="s">
        <v>409</v>
      </c>
      <c r="G136" s="194" t="s">
        <v>406</v>
      </c>
      <c r="H136" s="266"/>
      <c r="I136" s="196"/>
      <c r="J136" s="197">
        <f t="shared" si="30"/>
        <v>0</v>
      </c>
      <c r="K136" s="193" t="s">
        <v>32</v>
      </c>
      <c r="L136" s="42"/>
      <c r="M136" s="198" t="s">
        <v>32</v>
      </c>
      <c r="N136" s="199" t="s">
        <v>52</v>
      </c>
      <c r="O136" s="67"/>
      <c r="P136" s="200">
        <f t="shared" si="31"/>
        <v>0</v>
      </c>
      <c r="Q136" s="200">
        <v>0</v>
      </c>
      <c r="R136" s="200">
        <f t="shared" si="32"/>
        <v>0</v>
      </c>
      <c r="S136" s="200">
        <v>0</v>
      </c>
      <c r="T136" s="201">
        <f t="shared" si="33"/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2" t="s">
        <v>345</v>
      </c>
      <c r="AT136" s="202" t="s">
        <v>133</v>
      </c>
      <c r="AU136" s="202" t="s">
        <v>90</v>
      </c>
      <c r="AY136" s="19" t="s">
        <v>131</v>
      </c>
      <c r="BE136" s="203">
        <f t="shared" si="34"/>
        <v>0</v>
      </c>
      <c r="BF136" s="203">
        <f t="shared" si="35"/>
        <v>0</v>
      </c>
      <c r="BG136" s="203">
        <f t="shared" si="36"/>
        <v>0</v>
      </c>
      <c r="BH136" s="203">
        <f t="shared" si="37"/>
        <v>0</v>
      </c>
      <c r="BI136" s="203">
        <f t="shared" si="38"/>
        <v>0</v>
      </c>
      <c r="BJ136" s="19" t="s">
        <v>40</v>
      </c>
      <c r="BK136" s="203">
        <f t="shared" si="39"/>
        <v>0</v>
      </c>
      <c r="BL136" s="19" t="s">
        <v>345</v>
      </c>
      <c r="BM136" s="202" t="s">
        <v>488</v>
      </c>
    </row>
    <row r="137" spans="1:65" s="2" customFormat="1" ht="16.5" customHeight="1">
      <c r="A137" s="37"/>
      <c r="B137" s="38"/>
      <c r="C137" s="191" t="s">
        <v>489</v>
      </c>
      <c r="D137" s="191" t="s">
        <v>133</v>
      </c>
      <c r="E137" s="192" t="s">
        <v>411</v>
      </c>
      <c r="F137" s="193" t="s">
        <v>412</v>
      </c>
      <c r="G137" s="194" t="s">
        <v>406</v>
      </c>
      <c r="H137" s="266"/>
      <c r="I137" s="196"/>
      <c r="J137" s="197">
        <f t="shared" si="30"/>
        <v>0</v>
      </c>
      <c r="K137" s="193" t="s">
        <v>32</v>
      </c>
      <c r="L137" s="42"/>
      <c r="M137" s="261" t="s">
        <v>32</v>
      </c>
      <c r="N137" s="262" t="s">
        <v>52</v>
      </c>
      <c r="O137" s="263"/>
      <c r="P137" s="264">
        <f t="shared" si="31"/>
        <v>0</v>
      </c>
      <c r="Q137" s="264">
        <v>0</v>
      </c>
      <c r="R137" s="264">
        <f t="shared" si="32"/>
        <v>0</v>
      </c>
      <c r="S137" s="264">
        <v>0</v>
      </c>
      <c r="T137" s="265">
        <f t="shared" si="33"/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2" t="s">
        <v>345</v>
      </c>
      <c r="AT137" s="202" t="s">
        <v>133</v>
      </c>
      <c r="AU137" s="202" t="s">
        <v>90</v>
      </c>
      <c r="AY137" s="19" t="s">
        <v>131</v>
      </c>
      <c r="BE137" s="203">
        <f t="shared" si="34"/>
        <v>0</v>
      </c>
      <c r="BF137" s="203">
        <f t="shared" si="35"/>
        <v>0</v>
      </c>
      <c r="BG137" s="203">
        <f t="shared" si="36"/>
        <v>0</v>
      </c>
      <c r="BH137" s="203">
        <f t="shared" si="37"/>
        <v>0</v>
      </c>
      <c r="BI137" s="203">
        <f t="shared" si="38"/>
        <v>0</v>
      </c>
      <c r="BJ137" s="19" t="s">
        <v>40</v>
      </c>
      <c r="BK137" s="203">
        <f t="shared" si="39"/>
        <v>0</v>
      </c>
      <c r="BL137" s="19" t="s">
        <v>345</v>
      </c>
      <c r="BM137" s="202" t="s">
        <v>490</v>
      </c>
    </row>
    <row r="138" spans="1:65" s="2" customFormat="1" ht="6.9" customHeight="1">
      <c r="A138" s="37"/>
      <c r="B138" s="50"/>
      <c r="C138" s="51"/>
      <c r="D138" s="51"/>
      <c r="E138" s="51"/>
      <c r="F138" s="51"/>
      <c r="G138" s="51"/>
      <c r="H138" s="51"/>
      <c r="I138" s="140"/>
      <c r="J138" s="51"/>
      <c r="K138" s="51"/>
      <c r="L138" s="42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algorithmName="SHA-512" hashValue="iAoeHk+gOMUmx7zqgOnQjFPwx9Mdly1Qe7F1WBfAMSAnX7SxQT7AlLjBsq2xAzGt1QHNmbd8TmZVDnbhh4C8fQ==" saltValue="97gVchPjFhZMtNF6oxQN8ZBeL9aL+SvUZzA9UrI8pvS2N5/o8nGf3mwu5r0TTxLc9439/C6OfCRpp/6kAXXuWA==" spinCount="100000" sheet="1" objects="1" scenarios="1" formatColumns="0" formatRows="0" autoFilter="0"/>
  <autoFilter ref="C81:K13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(MĚSTO-SFDI-NEUZANTELNÉ NÁKLADY)&amp;CDOPAS s.r.o.&amp;RPOLOŽKOVÝ VÝKAZ VÝMĚR</oddHeader>
    <oddFooter>&amp;LSO 431 - Úprava a doplnění VO (neuznat.náklady)&amp;CStrana &amp;P z &amp;N&amp;RPoložkový soupis prací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4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4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AT2" s="19" t="s">
        <v>96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2"/>
      <c r="AT3" s="19" t="s">
        <v>90</v>
      </c>
    </row>
    <row r="4" spans="1:46" s="1" customFormat="1" ht="24.9" customHeight="1">
      <c r="B4" s="22"/>
      <c r="D4" s="109" t="s">
        <v>102</v>
      </c>
      <c r="I4" s="104"/>
      <c r="L4" s="22"/>
      <c r="M4" s="110" t="s">
        <v>10</v>
      </c>
      <c r="AT4" s="19" t="s">
        <v>4</v>
      </c>
    </row>
    <row r="5" spans="1:46" s="1" customFormat="1" ht="6.9" customHeight="1">
      <c r="B5" s="22"/>
      <c r="I5" s="104"/>
      <c r="L5" s="22"/>
    </row>
    <row r="6" spans="1:46" s="1" customFormat="1" ht="12" customHeight="1">
      <c r="B6" s="22"/>
      <c r="D6" s="111" t="s">
        <v>16</v>
      </c>
      <c r="I6" s="104"/>
      <c r="L6" s="22"/>
    </row>
    <row r="7" spans="1:46" s="1" customFormat="1" ht="16.5" customHeight="1">
      <c r="B7" s="22"/>
      <c r="E7" s="399" t="str">
        <f>'Rekapitulace stavby'!K6</f>
        <v>BENEŠOV - DOPRAVNÍ OPATŘENÍ U NÁDRAŽÍ (město-SFDI-neuznatelné náklady)</v>
      </c>
      <c r="F7" s="400"/>
      <c r="G7" s="400"/>
      <c r="H7" s="400"/>
      <c r="I7" s="104"/>
      <c r="L7" s="22"/>
    </row>
    <row r="8" spans="1:46" s="2" customFormat="1" ht="12" customHeight="1">
      <c r="A8" s="37"/>
      <c r="B8" s="42"/>
      <c r="C8" s="37"/>
      <c r="D8" s="111" t="s">
        <v>103</v>
      </c>
      <c r="E8" s="37"/>
      <c r="F8" s="37"/>
      <c r="G8" s="37"/>
      <c r="H8" s="37"/>
      <c r="I8" s="112"/>
      <c r="J8" s="37"/>
      <c r="K8" s="37"/>
      <c r="L8" s="11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1" t="s">
        <v>491</v>
      </c>
      <c r="F9" s="402"/>
      <c r="G9" s="402"/>
      <c r="H9" s="402"/>
      <c r="I9" s="112"/>
      <c r="J9" s="37"/>
      <c r="K9" s="37"/>
      <c r="L9" s="11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0.199999999999999">
      <c r="A10" s="37"/>
      <c r="B10" s="42"/>
      <c r="C10" s="37"/>
      <c r="D10" s="37"/>
      <c r="E10" s="37"/>
      <c r="F10" s="37"/>
      <c r="G10" s="37"/>
      <c r="H10" s="37"/>
      <c r="I10" s="112"/>
      <c r="J10" s="37"/>
      <c r="K10" s="37"/>
      <c r="L10" s="11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11" t="s">
        <v>18</v>
      </c>
      <c r="E11" s="37"/>
      <c r="F11" s="114" t="s">
        <v>19</v>
      </c>
      <c r="G11" s="37"/>
      <c r="H11" s="37"/>
      <c r="I11" s="115" t="s">
        <v>20</v>
      </c>
      <c r="J11" s="114" t="s">
        <v>32</v>
      </c>
      <c r="K11" s="37"/>
      <c r="L11" s="11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11" t="s">
        <v>22</v>
      </c>
      <c r="E12" s="37"/>
      <c r="F12" s="114" t="s">
        <v>23</v>
      </c>
      <c r="G12" s="37"/>
      <c r="H12" s="37"/>
      <c r="I12" s="115" t="s">
        <v>24</v>
      </c>
      <c r="J12" s="116" t="str">
        <f>'Rekapitulace stavby'!AN8</f>
        <v>25. 9. 2019</v>
      </c>
      <c r="K12" s="37"/>
      <c r="L12" s="11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8" customHeight="1">
      <c r="A13" s="37"/>
      <c r="B13" s="42"/>
      <c r="C13" s="37"/>
      <c r="D13" s="37"/>
      <c r="E13" s="37"/>
      <c r="F13" s="37"/>
      <c r="G13" s="37"/>
      <c r="H13" s="37"/>
      <c r="I13" s="112"/>
      <c r="J13" s="37"/>
      <c r="K13" s="37"/>
      <c r="L13" s="11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11" t="s">
        <v>30</v>
      </c>
      <c r="E14" s="37"/>
      <c r="F14" s="37"/>
      <c r="G14" s="37"/>
      <c r="H14" s="37"/>
      <c r="I14" s="115" t="s">
        <v>31</v>
      </c>
      <c r="J14" s="114" t="s">
        <v>32</v>
      </c>
      <c r="K14" s="37"/>
      <c r="L14" s="11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4" t="s">
        <v>33</v>
      </c>
      <c r="F15" s="37"/>
      <c r="G15" s="37"/>
      <c r="H15" s="37"/>
      <c r="I15" s="115" t="s">
        <v>34</v>
      </c>
      <c r="J15" s="114" t="s">
        <v>32</v>
      </c>
      <c r="K15" s="37"/>
      <c r="L15" s="11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" customHeight="1">
      <c r="A16" s="37"/>
      <c r="B16" s="42"/>
      <c r="C16" s="37"/>
      <c r="D16" s="37"/>
      <c r="E16" s="37"/>
      <c r="F16" s="37"/>
      <c r="G16" s="37"/>
      <c r="H16" s="37"/>
      <c r="I16" s="112"/>
      <c r="J16" s="37"/>
      <c r="K16" s="37"/>
      <c r="L16" s="11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11" t="s">
        <v>35</v>
      </c>
      <c r="E17" s="37"/>
      <c r="F17" s="37"/>
      <c r="G17" s="37"/>
      <c r="H17" s="37"/>
      <c r="I17" s="115" t="s">
        <v>31</v>
      </c>
      <c r="J17" s="32" t="str">
        <f>'Rekapitulace stavby'!AN13</f>
        <v>Vyplň údaj</v>
      </c>
      <c r="K17" s="37"/>
      <c r="L17" s="11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3" t="str">
        <f>'Rekapitulace stavby'!E14</f>
        <v>Vyplň údaj</v>
      </c>
      <c r="F18" s="404"/>
      <c r="G18" s="404"/>
      <c r="H18" s="404"/>
      <c r="I18" s="115" t="s">
        <v>34</v>
      </c>
      <c r="J18" s="32" t="str">
        <f>'Rekapitulace stavby'!AN14</f>
        <v>Vyplň údaj</v>
      </c>
      <c r="K18" s="37"/>
      <c r="L18" s="11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" customHeight="1">
      <c r="A19" s="37"/>
      <c r="B19" s="42"/>
      <c r="C19" s="37"/>
      <c r="D19" s="37"/>
      <c r="E19" s="37"/>
      <c r="F19" s="37"/>
      <c r="G19" s="37"/>
      <c r="H19" s="37"/>
      <c r="I19" s="112"/>
      <c r="J19" s="37"/>
      <c r="K19" s="37"/>
      <c r="L19" s="11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11" t="s">
        <v>37</v>
      </c>
      <c r="E20" s="37"/>
      <c r="F20" s="37"/>
      <c r="G20" s="37"/>
      <c r="H20" s="37"/>
      <c r="I20" s="115" t="s">
        <v>31</v>
      </c>
      <c r="J20" s="114" t="s">
        <v>32</v>
      </c>
      <c r="K20" s="37"/>
      <c r="L20" s="11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4" t="s">
        <v>39</v>
      </c>
      <c r="F21" s="37"/>
      <c r="G21" s="37"/>
      <c r="H21" s="37"/>
      <c r="I21" s="115" t="s">
        <v>34</v>
      </c>
      <c r="J21" s="114" t="s">
        <v>32</v>
      </c>
      <c r="K21" s="37"/>
      <c r="L21" s="11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" customHeight="1">
      <c r="A22" s="37"/>
      <c r="B22" s="42"/>
      <c r="C22" s="37"/>
      <c r="D22" s="37"/>
      <c r="E22" s="37"/>
      <c r="F22" s="37"/>
      <c r="G22" s="37"/>
      <c r="H22" s="37"/>
      <c r="I22" s="112"/>
      <c r="J22" s="37"/>
      <c r="K22" s="37"/>
      <c r="L22" s="11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11" t="s">
        <v>41</v>
      </c>
      <c r="E23" s="37"/>
      <c r="F23" s="37"/>
      <c r="G23" s="37"/>
      <c r="H23" s="37"/>
      <c r="I23" s="115" t="s">
        <v>31</v>
      </c>
      <c r="J23" s="114" t="s">
        <v>42</v>
      </c>
      <c r="K23" s="37"/>
      <c r="L23" s="11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4" t="s">
        <v>44</v>
      </c>
      <c r="F24" s="37"/>
      <c r="G24" s="37"/>
      <c r="H24" s="37"/>
      <c r="I24" s="115" t="s">
        <v>34</v>
      </c>
      <c r="J24" s="114" t="s">
        <v>32</v>
      </c>
      <c r="K24" s="37"/>
      <c r="L24" s="11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" customHeight="1">
      <c r="A25" s="37"/>
      <c r="B25" s="42"/>
      <c r="C25" s="37"/>
      <c r="D25" s="37"/>
      <c r="E25" s="37"/>
      <c r="F25" s="37"/>
      <c r="G25" s="37"/>
      <c r="H25" s="37"/>
      <c r="I25" s="112"/>
      <c r="J25" s="37"/>
      <c r="K25" s="37"/>
      <c r="L25" s="11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11" t="s">
        <v>45</v>
      </c>
      <c r="E26" s="37"/>
      <c r="F26" s="37"/>
      <c r="G26" s="37"/>
      <c r="H26" s="37"/>
      <c r="I26" s="112"/>
      <c r="J26" s="37"/>
      <c r="K26" s="37"/>
      <c r="L26" s="11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7"/>
      <c r="B27" s="118"/>
      <c r="C27" s="117"/>
      <c r="D27" s="117"/>
      <c r="E27" s="405" t="s">
        <v>32</v>
      </c>
      <c r="F27" s="405"/>
      <c r="G27" s="405"/>
      <c r="H27" s="405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7"/>
      <c r="B28" s="42"/>
      <c r="C28" s="37"/>
      <c r="D28" s="37"/>
      <c r="E28" s="37"/>
      <c r="F28" s="37"/>
      <c r="G28" s="37"/>
      <c r="H28" s="37"/>
      <c r="I28" s="112"/>
      <c r="J28" s="37"/>
      <c r="K28" s="37"/>
      <c r="L28" s="11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" customHeight="1">
      <c r="A29" s="37"/>
      <c r="B29" s="42"/>
      <c r="C29" s="37"/>
      <c r="D29" s="121"/>
      <c r="E29" s="121"/>
      <c r="F29" s="121"/>
      <c r="G29" s="121"/>
      <c r="H29" s="121"/>
      <c r="I29" s="122"/>
      <c r="J29" s="121"/>
      <c r="K29" s="121"/>
      <c r="L29" s="11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23" t="s">
        <v>47</v>
      </c>
      <c r="E30" s="37"/>
      <c r="F30" s="37"/>
      <c r="G30" s="37"/>
      <c r="H30" s="37"/>
      <c r="I30" s="112"/>
      <c r="J30" s="124">
        <f>ROUND(J84, 0)</f>
        <v>0</v>
      </c>
      <c r="K30" s="37"/>
      <c r="L30" s="11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" customHeight="1">
      <c r="A31" s="37"/>
      <c r="B31" s="42"/>
      <c r="C31" s="37"/>
      <c r="D31" s="121"/>
      <c r="E31" s="121"/>
      <c r="F31" s="121"/>
      <c r="G31" s="121"/>
      <c r="H31" s="121"/>
      <c r="I31" s="122"/>
      <c r="J31" s="121"/>
      <c r="K31" s="121"/>
      <c r="L31" s="11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" customHeight="1">
      <c r="A32" s="37"/>
      <c r="B32" s="42"/>
      <c r="C32" s="37"/>
      <c r="D32" s="37"/>
      <c r="E32" s="37"/>
      <c r="F32" s="125" t="s">
        <v>49</v>
      </c>
      <c r="G32" s="37"/>
      <c r="H32" s="37"/>
      <c r="I32" s="126" t="s">
        <v>48</v>
      </c>
      <c r="J32" s="125" t="s">
        <v>50</v>
      </c>
      <c r="K32" s="37"/>
      <c r="L32" s="11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" customHeight="1">
      <c r="A33" s="37"/>
      <c r="B33" s="42"/>
      <c r="C33" s="37"/>
      <c r="D33" s="127" t="s">
        <v>51</v>
      </c>
      <c r="E33" s="111" t="s">
        <v>52</v>
      </c>
      <c r="F33" s="128">
        <f>ROUND((SUM(BE84:BE105)),  0)</f>
        <v>0</v>
      </c>
      <c r="G33" s="37"/>
      <c r="H33" s="37"/>
      <c r="I33" s="129">
        <v>0.21</v>
      </c>
      <c r="J33" s="128">
        <f>ROUND(((SUM(BE84:BE105))*I33),  0)</f>
        <v>0</v>
      </c>
      <c r="K33" s="37"/>
      <c r="L33" s="11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" customHeight="1">
      <c r="A34" s="37"/>
      <c r="B34" s="42"/>
      <c r="C34" s="37"/>
      <c r="D34" s="37"/>
      <c r="E34" s="111" t="s">
        <v>53</v>
      </c>
      <c r="F34" s="128">
        <f>ROUND((SUM(BF84:BF105)),  0)</f>
        <v>0</v>
      </c>
      <c r="G34" s="37"/>
      <c r="H34" s="37"/>
      <c r="I34" s="129">
        <v>0.15</v>
      </c>
      <c r="J34" s="128">
        <f>ROUND(((SUM(BF84:BF105))*I34),  0)</f>
        <v>0</v>
      </c>
      <c r="K34" s="37"/>
      <c r="L34" s="11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" hidden="1" customHeight="1">
      <c r="A35" s="37"/>
      <c r="B35" s="42"/>
      <c r="C35" s="37"/>
      <c r="D35" s="37"/>
      <c r="E35" s="111" t="s">
        <v>54</v>
      </c>
      <c r="F35" s="128">
        <f>ROUND((SUM(BG84:BG105)),  0)</f>
        <v>0</v>
      </c>
      <c r="G35" s="37"/>
      <c r="H35" s="37"/>
      <c r="I35" s="129">
        <v>0.21</v>
      </c>
      <c r="J35" s="128">
        <f>0</f>
        <v>0</v>
      </c>
      <c r="K35" s="37"/>
      <c r="L35" s="11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" hidden="1" customHeight="1">
      <c r="A36" s="37"/>
      <c r="B36" s="42"/>
      <c r="C36" s="37"/>
      <c r="D36" s="37"/>
      <c r="E36" s="111" t="s">
        <v>55</v>
      </c>
      <c r="F36" s="128">
        <f>ROUND((SUM(BH84:BH105)),  0)</f>
        <v>0</v>
      </c>
      <c r="G36" s="37"/>
      <c r="H36" s="37"/>
      <c r="I36" s="129">
        <v>0.15</v>
      </c>
      <c r="J36" s="128">
        <f>0</f>
        <v>0</v>
      </c>
      <c r="K36" s="37"/>
      <c r="L36" s="11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" hidden="1" customHeight="1">
      <c r="A37" s="37"/>
      <c r="B37" s="42"/>
      <c r="C37" s="37"/>
      <c r="D37" s="37"/>
      <c r="E37" s="111" t="s">
        <v>56</v>
      </c>
      <c r="F37" s="128">
        <f>ROUND((SUM(BI84:BI105)),  0)</f>
        <v>0</v>
      </c>
      <c r="G37" s="37"/>
      <c r="H37" s="37"/>
      <c r="I37" s="129">
        <v>0</v>
      </c>
      <c r="J37" s="128">
        <f>0</f>
        <v>0</v>
      </c>
      <c r="K37" s="37"/>
      <c r="L37" s="11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" customHeight="1">
      <c r="A38" s="37"/>
      <c r="B38" s="42"/>
      <c r="C38" s="37"/>
      <c r="D38" s="37"/>
      <c r="E38" s="37"/>
      <c r="F38" s="37"/>
      <c r="G38" s="37"/>
      <c r="H38" s="37"/>
      <c r="I38" s="112"/>
      <c r="J38" s="37"/>
      <c r="K38" s="37"/>
      <c r="L38" s="11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30"/>
      <c r="D39" s="131" t="s">
        <v>57</v>
      </c>
      <c r="E39" s="132"/>
      <c r="F39" s="132"/>
      <c r="G39" s="133" t="s">
        <v>58</v>
      </c>
      <c r="H39" s="134" t="s">
        <v>59</v>
      </c>
      <c r="I39" s="135"/>
      <c r="J39" s="136">
        <f>SUM(J30:J37)</f>
        <v>0</v>
      </c>
      <c r="K39" s="137"/>
      <c r="L39" s="11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" customHeight="1">
      <c r="A40" s="37"/>
      <c r="B40" s="138"/>
      <c r="C40" s="139"/>
      <c r="D40" s="139"/>
      <c r="E40" s="139"/>
      <c r="F40" s="139"/>
      <c r="G40" s="139"/>
      <c r="H40" s="139"/>
      <c r="I40" s="140"/>
      <c r="J40" s="139"/>
      <c r="K40" s="139"/>
      <c r="L40" s="11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" customHeight="1">
      <c r="A44" s="37"/>
      <c r="B44" s="141"/>
      <c r="C44" s="142"/>
      <c r="D44" s="142"/>
      <c r="E44" s="142"/>
      <c r="F44" s="142"/>
      <c r="G44" s="142"/>
      <c r="H44" s="142"/>
      <c r="I44" s="143"/>
      <c r="J44" s="142"/>
      <c r="K44" s="142"/>
      <c r="L44" s="11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" customHeight="1">
      <c r="A45" s="37"/>
      <c r="B45" s="38"/>
      <c r="C45" s="25" t="s">
        <v>105</v>
      </c>
      <c r="D45" s="39"/>
      <c r="E45" s="39"/>
      <c r="F45" s="39"/>
      <c r="G45" s="39"/>
      <c r="H45" s="39"/>
      <c r="I45" s="112"/>
      <c r="J45" s="39"/>
      <c r="K45" s="39"/>
      <c r="L45" s="11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" customHeight="1">
      <c r="A46" s="37"/>
      <c r="B46" s="38"/>
      <c r="C46" s="39"/>
      <c r="D46" s="39"/>
      <c r="E46" s="39"/>
      <c r="F46" s="39"/>
      <c r="G46" s="39"/>
      <c r="H46" s="39"/>
      <c r="I46" s="112"/>
      <c r="J46" s="39"/>
      <c r="K46" s="39"/>
      <c r="L46" s="11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12"/>
      <c r="J47" s="39"/>
      <c r="K47" s="39"/>
      <c r="L47" s="11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6" t="str">
        <f>E7</f>
        <v>BENEŠOV - DOPRAVNÍ OPATŘENÍ U NÁDRAŽÍ (město-SFDI-neuznatelné náklady)</v>
      </c>
      <c r="F48" s="407"/>
      <c r="G48" s="407"/>
      <c r="H48" s="407"/>
      <c r="I48" s="112"/>
      <c r="J48" s="39"/>
      <c r="K48" s="39"/>
      <c r="L48" s="11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12"/>
      <c r="J49" s="39"/>
      <c r="K49" s="39"/>
      <c r="L49" s="11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8" t="str">
        <f>E9</f>
        <v>VON - VON - Vedlejší a ostatní náklady</v>
      </c>
      <c r="F50" s="408"/>
      <c r="G50" s="408"/>
      <c r="H50" s="408"/>
      <c r="I50" s="112"/>
      <c r="J50" s="39"/>
      <c r="K50" s="39"/>
      <c r="L50" s="11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" customHeight="1">
      <c r="A51" s="37"/>
      <c r="B51" s="38"/>
      <c r="C51" s="39"/>
      <c r="D51" s="39"/>
      <c r="E51" s="39"/>
      <c r="F51" s="39"/>
      <c r="G51" s="39"/>
      <c r="H51" s="39"/>
      <c r="I51" s="112"/>
      <c r="J51" s="39"/>
      <c r="K51" s="39"/>
      <c r="L51" s="11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Benešov</v>
      </c>
      <c r="G52" s="39"/>
      <c r="H52" s="39"/>
      <c r="I52" s="115" t="s">
        <v>24</v>
      </c>
      <c r="J52" s="62" t="str">
        <f>IF(J12="","",J12)</f>
        <v>25. 9. 2019</v>
      </c>
      <c r="K52" s="39"/>
      <c r="L52" s="11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" customHeight="1">
      <c r="A53" s="37"/>
      <c r="B53" s="38"/>
      <c r="C53" s="39"/>
      <c r="D53" s="39"/>
      <c r="E53" s="39"/>
      <c r="F53" s="39"/>
      <c r="G53" s="39"/>
      <c r="H53" s="39"/>
      <c r="I53" s="112"/>
      <c r="J53" s="39"/>
      <c r="K53" s="39"/>
      <c r="L53" s="11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15" customHeight="1">
      <c r="A54" s="37"/>
      <c r="B54" s="38"/>
      <c r="C54" s="31" t="s">
        <v>30</v>
      </c>
      <c r="D54" s="39"/>
      <c r="E54" s="39"/>
      <c r="F54" s="29" t="str">
        <f>E15</f>
        <v>Město Benešov</v>
      </c>
      <c r="G54" s="39"/>
      <c r="H54" s="39"/>
      <c r="I54" s="115" t="s">
        <v>37</v>
      </c>
      <c r="J54" s="35" t="str">
        <f>E21</f>
        <v>DOPAS s.r.o.</v>
      </c>
      <c r="K54" s="39"/>
      <c r="L54" s="11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15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115" t="s">
        <v>41</v>
      </c>
      <c r="J55" s="35" t="str">
        <f>E24</f>
        <v>STAPO UL s.r.o.</v>
      </c>
      <c r="K55" s="39"/>
      <c r="L55" s="11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112"/>
      <c r="J56" s="39"/>
      <c r="K56" s="39"/>
      <c r="L56" s="11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44" t="s">
        <v>106</v>
      </c>
      <c r="D57" s="145"/>
      <c r="E57" s="145"/>
      <c r="F57" s="145"/>
      <c r="G57" s="145"/>
      <c r="H57" s="145"/>
      <c r="I57" s="146"/>
      <c r="J57" s="147" t="s">
        <v>107</v>
      </c>
      <c r="K57" s="145"/>
      <c r="L57" s="11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112"/>
      <c r="J58" s="39"/>
      <c r="K58" s="39"/>
      <c r="L58" s="11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8" customHeight="1">
      <c r="A59" s="37"/>
      <c r="B59" s="38"/>
      <c r="C59" s="148" t="s">
        <v>79</v>
      </c>
      <c r="D59" s="39"/>
      <c r="E59" s="39"/>
      <c r="F59" s="39"/>
      <c r="G59" s="39"/>
      <c r="H59" s="39"/>
      <c r="I59" s="112"/>
      <c r="J59" s="80">
        <f>J84</f>
        <v>0</v>
      </c>
      <c r="K59" s="39"/>
      <c r="L59" s="11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108</v>
      </c>
    </row>
    <row r="60" spans="1:47" s="9" customFormat="1" ht="24.9" customHeight="1">
      <c r="B60" s="149"/>
      <c r="C60" s="150"/>
      <c r="D60" s="151" t="s">
        <v>492</v>
      </c>
      <c r="E60" s="152"/>
      <c r="F60" s="152"/>
      <c r="G60" s="152"/>
      <c r="H60" s="152"/>
      <c r="I60" s="153"/>
      <c r="J60" s="154">
        <f>J85</f>
        <v>0</v>
      </c>
      <c r="K60" s="150"/>
      <c r="L60" s="155"/>
    </row>
    <row r="61" spans="1:47" s="10" customFormat="1" ht="19.95" customHeight="1">
      <c r="B61" s="156"/>
      <c r="C61" s="157"/>
      <c r="D61" s="158" t="s">
        <v>493</v>
      </c>
      <c r="E61" s="159"/>
      <c r="F61" s="159"/>
      <c r="G61" s="159"/>
      <c r="H61" s="159"/>
      <c r="I61" s="160"/>
      <c r="J61" s="161">
        <f>J86</f>
        <v>0</v>
      </c>
      <c r="K61" s="157"/>
      <c r="L61" s="162"/>
    </row>
    <row r="62" spans="1:47" s="10" customFormat="1" ht="19.95" customHeight="1">
      <c r="B62" s="156"/>
      <c r="C62" s="157"/>
      <c r="D62" s="158" t="s">
        <v>494</v>
      </c>
      <c r="E62" s="159"/>
      <c r="F62" s="159"/>
      <c r="G62" s="159"/>
      <c r="H62" s="159"/>
      <c r="I62" s="160"/>
      <c r="J62" s="161">
        <f>J92</f>
        <v>0</v>
      </c>
      <c r="K62" s="157"/>
      <c r="L62" s="162"/>
    </row>
    <row r="63" spans="1:47" s="10" customFormat="1" ht="19.95" customHeight="1">
      <c r="B63" s="156"/>
      <c r="C63" s="157"/>
      <c r="D63" s="158" t="s">
        <v>495</v>
      </c>
      <c r="E63" s="159"/>
      <c r="F63" s="159"/>
      <c r="G63" s="159"/>
      <c r="H63" s="159"/>
      <c r="I63" s="160"/>
      <c r="J63" s="161">
        <f>J98</f>
        <v>0</v>
      </c>
      <c r="K63" s="157"/>
      <c r="L63" s="162"/>
    </row>
    <row r="64" spans="1:47" s="10" customFormat="1" ht="19.95" customHeight="1">
      <c r="B64" s="156"/>
      <c r="C64" s="157"/>
      <c r="D64" s="158" t="s">
        <v>496</v>
      </c>
      <c r="E64" s="159"/>
      <c r="F64" s="159"/>
      <c r="G64" s="159"/>
      <c r="H64" s="159"/>
      <c r="I64" s="160"/>
      <c r="J64" s="161">
        <f>J104</f>
        <v>0</v>
      </c>
      <c r="K64" s="157"/>
      <c r="L64" s="162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112"/>
      <c r="J65" s="39"/>
      <c r="K65" s="39"/>
      <c r="L65" s="11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" customHeight="1">
      <c r="A66" s="37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" customHeight="1">
      <c r="A70" s="37"/>
      <c r="B70" s="52"/>
      <c r="C70" s="53"/>
      <c r="D70" s="53"/>
      <c r="E70" s="53"/>
      <c r="F70" s="53"/>
      <c r="G70" s="53"/>
      <c r="H70" s="53"/>
      <c r="I70" s="143"/>
      <c r="J70" s="53"/>
      <c r="K70" s="53"/>
      <c r="L70" s="11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" customHeight="1">
      <c r="A71" s="37"/>
      <c r="B71" s="38"/>
      <c r="C71" s="25" t="s">
        <v>116</v>
      </c>
      <c r="D71" s="39"/>
      <c r="E71" s="39"/>
      <c r="F71" s="39"/>
      <c r="G71" s="39"/>
      <c r="H71" s="39"/>
      <c r="I71" s="112"/>
      <c r="J71" s="39"/>
      <c r="K71" s="39"/>
      <c r="L71" s="11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" customHeight="1">
      <c r="A72" s="37"/>
      <c r="B72" s="38"/>
      <c r="C72" s="39"/>
      <c r="D72" s="39"/>
      <c r="E72" s="39"/>
      <c r="F72" s="39"/>
      <c r="G72" s="39"/>
      <c r="H72" s="39"/>
      <c r="I72" s="112"/>
      <c r="J72" s="39"/>
      <c r="K72" s="39"/>
      <c r="L72" s="11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112"/>
      <c r="J73" s="39"/>
      <c r="K73" s="39"/>
      <c r="L73" s="11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406" t="str">
        <f>E7</f>
        <v>BENEŠOV - DOPRAVNÍ OPATŘENÍ U NÁDRAŽÍ (město-SFDI-neuznatelné náklady)</v>
      </c>
      <c r="F74" s="407"/>
      <c r="G74" s="407"/>
      <c r="H74" s="407"/>
      <c r="I74" s="112"/>
      <c r="J74" s="39"/>
      <c r="K74" s="39"/>
      <c r="L74" s="11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103</v>
      </c>
      <c r="D75" s="39"/>
      <c r="E75" s="39"/>
      <c r="F75" s="39"/>
      <c r="G75" s="39"/>
      <c r="H75" s="39"/>
      <c r="I75" s="112"/>
      <c r="J75" s="39"/>
      <c r="K75" s="39"/>
      <c r="L75" s="11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78" t="str">
        <f>E9</f>
        <v>VON - VON - Vedlejší a ostatní náklady</v>
      </c>
      <c r="F76" s="408"/>
      <c r="G76" s="408"/>
      <c r="H76" s="408"/>
      <c r="I76" s="112"/>
      <c r="J76" s="39"/>
      <c r="K76" s="39"/>
      <c r="L76" s="11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" customHeight="1">
      <c r="A77" s="37"/>
      <c r="B77" s="38"/>
      <c r="C77" s="39"/>
      <c r="D77" s="39"/>
      <c r="E77" s="39"/>
      <c r="F77" s="39"/>
      <c r="G77" s="39"/>
      <c r="H77" s="39"/>
      <c r="I77" s="112"/>
      <c r="J77" s="39"/>
      <c r="K77" s="39"/>
      <c r="L77" s="11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>Benešov</v>
      </c>
      <c r="G78" s="39"/>
      <c r="H78" s="39"/>
      <c r="I78" s="115" t="s">
        <v>24</v>
      </c>
      <c r="J78" s="62" t="str">
        <f>IF(J12="","",J12)</f>
        <v>25. 9. 2019</v>
      </c>
      <c r="K78" s="39"/>
      <c r="L78" s="11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" customHeight="1">
      <c r="A79" s="37"/>
      <c r="B79" s="38"/>
      <c r="C79" s="39"/>
      <c r="D79" s="39"/>
      <c r="E79" s="39"/>
      <c r="F79" s="39"/>
      <c r="G79" s="39"/>
      <c r="H79" s="39"/>
      <c r="I79" s="112"/>
      <c r="J79" s="39"/>
      <c r="K79" s="39"/>
      <c r="L79" s="11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15" customHeight="1">
      <c r="A80" s="37"/>
      <c r="B80" s="38"/>
      <c r="C80" s="31" t="s">
        <v>30</v>
      </c>
      <c r="D80" s="39"/>
      <c r="E80" s="39"/>
      <c r="F80" s="29" t="str">
        <f>E15</f>
        <v>Město Benešov</v>
      </c>
      <c r="G80" s="39"/>
      <c r="H80" s="39"/>
      <c r="I80" s="115" t="s">
        <v>37</v>
      </c>
      <c r="J80" s="35" t="str">
        <f>E21</f>
        <v>DOPAS s.r.o.</v>
      </c>
      <c r="K80" s="39"/>
      <c r="L80" s="11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15" customHeight="1">
      <c r="A81" s="37"/>
      <c r="B81" s="38"/>
      <c r="C81" s="31" t="s">
        <v>35</v>
      </c>
      <c r="D81" s="39"/>
      <c r="E81" s="39"/>
      <c r="F81" s="29" t="str">
        <f>IF(E18="","",E18)</f>
        <v>Vyplň údaj</v>
      </c>
      <c r="G81" s="39"/>
      <c r="H81" s="39"/>
      <c r="I81" s="115" t="s">
        <v>41</v>
      </c>
      <c r="J81" s="35" t="str">
        <f>E24</f>
        <v>STAPO UL s.r.o.</v>
      </c>
      <c r="K81" s="39"/>
      <c r="L81" s="11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112"/>
      <c r="J82" s="39"/>
      <c r="K82" s="39"/>
      <c r="L82" s="11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63"/>
      <c r="B83" s="164"/>
      <c r="C83" s="165" t="s">
        <v>117</v>
      </c>
      <c r="D83" s="166" t="s">
        <v>66</v>
      </c>
      <c r="E83" s="166" t="s">
        <v>62</v>
      </c>
      <c r="F83" s="166" t="s">
        <v>63</v>
      </c>
      <c r="G83" s="166" t="s">
        <v>118</v>
      </c>
      <c r="H83" s="166" t="s">
        <v>119</v>
      </c>
      <c r="I83" s="167" t="s">
        <v>120</v>
      </c>
      <c r="J83" s="166" t="s">
        <v>107</v>
      </c>
      <c r="K83" s="168" t="s">
        <v>121</v>
      </c>
      <c r="L83" s="169"/>
      <c r="M83" s="71" t="s">
        <v>32</v>
      </c>
      <c r="N83" s="72" t="s">
        <v>51</v>
      </c>
      <c r="O83" s="72" t="s">
        <v>122</v>
      </c>
      <c r="P83" s="72" t="s">
        <v>123</v>
      </c>
      <c r="Q83" s="72" t="s">
        <v>124</v>
      </c>
      <c r="R83" s="72" t="s">
        <v>125</v>
      </c>
      <c r="S83" s="72" t="s">
        <v>126</v>
      </c>
      <c r="T83" s="73" t="s">
        <v>127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</row>
    <row r="84" spans="1:65" s="2" customFormat="1" ht="22.8" customHeight="1">
      <c r="A84" s="37"/>
      <c r="B84" s="38"/>
      <c r="C84" s="78" t="s">
        <v>128</v>
      </c>
      <c r="D84" s="39"/>
      <c r="E84" s="39"/>
      <c r="F84" s="39"/>
      <c r="G84" s="39"/>
      <c r="H84" s="39"/>
      <c r="I84" s="112"/>
      <c r="J84" s="170">
        <f>BK84</f>
        <v>0</v>
      </c>
      <c r="K84" s="39"/>
      <c r="L84" s="42"/>
      <c r="M84" s="74"/>
      <c r="N84" s="171"/>
      <c r="O84" s="75"/>
      <c r="P84" s="172">
        <f>P85</f>
        <v>0</v>
      </c>
      <c r="Q84" s="75"/>
      <c r="R84" s="172">
        <f>R85</f>
        <v>0</v>
      </c>
      <c r="S84" s="75"/>
      <c r="T84" s="173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80</v>
      </c>
      <c r="AU84" s="19" t="s">
        <v>108</v>
      </c>
      <c r="BK84" s="174">
        <f>BK85</f>
        <v>0</v>
      </c>
    </row>
    <row r="85" spans="1:65" s="12" customFormat="1" ht="25.95" customHeight="1">
      <c r="B85" s="175"/>
      <c r="C85" s="176"/>
      <c r="D85" s="177" t="s">
        <v>80</v>
      </c>
      <c r="E85" s="178" t="s">
        <v>497</v>
      </c>
      <c r="F85" s="178" t="s">
        <v>498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P86+P92+P98+P104</f>
        <v>0</v>
      </c>
      <c r="Q85" s="183"/>
      <c r="R85" s="184">
        <f>R86+R92+R98+R104</f>
        <v>0</v>
      </c>
      <c r="S85" s="183"/>
      <c r="T85" s="185">
        <f>T86+T92+T98+T104</f>
        <v>0</v>
      </c>
      <c r="AR85" s="186" t="s">
        <v>162</v>
      </c>
      <c r="AT85" s="187" t="s">
        <v>80</v>
      </c>
      <c r="AU85" s="187" t="s">
        <v>81</v>
      </c>
      <c r="AY85" s="186" t="s">
        <v>131</v>
      </c>
      <c r="BK85" s="188">
        <f>BK86+BK92+BK98+BK104</f>
        <v>0</v>
      </c>
    </row>
    <row r="86" spans="1:65" s="12" customFormat="1" ht="22.8" customHeight="1">
      <c r="B86" s="175"/>
      <c r="C86" s="176"/>
      <c r="D86" s="177" t="s">
        <v>80</v>
      </c>
      <c r="E86" s="189" t="s">
        <v>499</v>
      </c>
      <c r="F86" s="189" t="s">
        <v>500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SUM(P87:P91)</f>
        <v>0</v>
      </c>
      <c r="Q86" s="183"/>
      <c r="R86" s="184">
        <f>SUM(R87:R91)</f>
        <v>0</v>
      </c>
      <c r="S86" s="183"/>
      <c r="T86" s="185">
        <f>SUM(T87:T91)</f>
        <v>0</v>
      </c>
      <c r="AR86" s="186" t="s">
        <v>162</v>
      </c>
      <c r="AT86" s="187" t="s">
        <v>80</v>
      </c>
      <c r="AU86" s="187" t="s">
        <v>40</v>
      </c>
      <c r="AY86" s="186" t="s">
        <v>131</v>
      </c>
      <c r="BK86" s="188">
        <f>SUM(BK87:BK91)</f>
        <v>0</v>
      </c>
    </row>
    <row r="87" spans="1:65" s="2" customFormat="1" ht="33" customHeight="1">
      <c r="A87" s="37"/>
      <c r="B87" s="38"/>
      <c r="C87" s="191" t="s">
        <v>40</v>
      </c>
      <c r="D87" s="191" t="s">
        <v>133</v>
      </c>
      <c r="E87" s="192" t="s">
        <v>501</v>
      </c>
      <c r="F87" s="193" t="s">
        <v>502</v>
      </c>
      <c r="G87" s="194" t="s">
        <v>503</v>
      </c>
      <c r="H87" s="195">
        <v>1</v>
      </c>
      <c r="I87" s="196"/>
      <c r="J87" s="197">
        <f>ROUND(I87*H87,2)</f>
        <v>0</v>
      </c>
      <c r="K87" s="193" t="s">
        <v>136</v>
      </c>
      <c r="L87" s="42"/>
      <c r="M87" s="198" t="s">
        <v>32</v>
      </c>
      <c r="N87" s="199" t="s">
        <v>52</v>
      </c>
      <c r="O87" s="67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2" t="s">
        <v>504</v>
      </c>
      <c r="AT87" s="202" t="s">
        <v>133</v>
      </c>
      <c r="AU87" s="202" t="s">
        <v>90</v>
      </c>
      <c r="AY87" s="19" t="s">
        <v>131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9" t="s">
        <v>40</v>
      </c>
      <c r="BK87" s="203">
        <f>ROUND(I87*H87,2)</f>
        <v>0</v>
      </c>
      <c r="BL87" s="19" t="s">
        <v>504</v>
      </c>
      <c r="BM87" s="202" t="s">
        <v>505</v>
      </c>
    </row>
    <row r="88" spans="1:65" s="2" customFormat="1" ht="16.5" customHeight="1">
      <c r="A88" s="37"/>
      <c r="B88" s="38"/>
      <c r="C88" s="191" t="s">
        <v>90</v>
      </c>
      <c r="D88" s="191" t="s">
        <v>133</v>
      </c>
      <c r="E88" s="192" t="s">
        <v>506</v>
      </c>
      <c r="F88" s="193" t="s">
        <v>507</v>
      </c>
      <c r="G88" s="194" t="s">
        <v>503</v>
      </c>
      <c r="H88" s="195">
        <v>1</v>
      </c>
      <c r="I88" s="196"/>
      <c r="J88" s="197">
        <f>ROUND(I88*H88,2)</f>
        <v>0</v>
      </c>
      <c r="K88" s="193" t="s">
        <v>136</v>
      </c>
      <c r="L88" s="42"/>
      <c r="M88" s="198" t="s">
        <v>32</v>
      </c>
      <c r="N88" s="199" t="s">
        <v>52</v>
      </c>
      <c r="O88" s="67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2" t="s">
        <v>504</v>
      </c>
      <c r="AT88" s="202" t="s">
        <v>133</v>
      </c>
      <c r="AU88" s="202" t="s">
        <v>90</v>
      </c>
      <c r="AY88" s="19" t="s">
        <v>131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9" t="s">
        <v>40</v>
      </c>
      <c r="BK88" s="203">
        <f>ROUND(I88*H88,2)</f>
        <v>0</v>
      </c>
      <c r="BL88" s="19" t="s">
        <v>504</v>
      </c>
      <c r="BM88" s="202" t="s">
        <v>508</v>
      </c>
    </row>
    <row r="89" spans="1:65" s="2" customFormat="1" ht="33" customHeight="1">
      <c r="A89" s="37"/>
      <c r="B89" s="38"/>
      <c r="C89" s="191" t="s">
        <v>101</v>
      </c>
      <c r="D89" s="191" t="s">
        <v>133</v>
      </c>
      <c r="E89" s="192" t="s">
        <v>509</v>
      </c>
      <c r="F89" s="193" t="s">
        <v>510</v>
      </c>
      <c r="G89" s="194" t="s">
        <v>503</v>
      </c>
      <c r="H89" s="195">
        <v>1</v>
      </c>
      <c r="I89" s="196"/>
      <c r="J89" s="197">
        <f>ROUND(I89*H89,2)</f>
        <v>0</v>
      </c>
      <c r="K89" s="193" t="s">
        <v>136</v>
      </c>
      <c r="L89" s="42"/>
      <c r="M89" s="198" t="s">
        <v>32</v>
      </c>
      <c r="N89" s="199" t="s">
        <v>52</v>
      </c>
      <c r="O89" s="67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2" t="s">
        <v>504</v>
      </c>
      <c r="AT89" s="202" t="s">
        <v>133</v>
      </c>
      <c r="AU89" s="202" t="s">
        <v>90</v>
      </c>
      <c r="AY89" s="19" t="s">
        <v>131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40</v>
      </c>
      <c r="BK89" s="203">
        <f>ROUND(I89*H89,2)</f>
        <v>0</v>
      </c>
      <c r="BL89" s="19" t="s">
        <v>504</v>
      </c>
      <c r="BM89" s="202" t="s">
        <v>511</v>
      </c>
    </row>
    <row r="90" spans="1:65" s="2" customFormat="1" ht="21.75" customHeight="1">
      <c r="A90" s="37"/>
      <c r="B90" s="38"/>
      <c r="C90" s="191" t="s">
        <v>137</v>
      </c>
      <c r="D90" s="191" t="s">
        <v>133</v>
      </c>
      <c r="E90" s="192" t="s">
        <v>512</v>
      </c>
      <c r="F90" s="193" t="s">
        <v>513</v>
      </c>
      <c r="G90" s="194" t="s">
        <v>503</v>
      </c>
      <c r="H90" s="195">
        <v>1</v>
      </c>
      <c r="I90" s="196"/>
      <c r="J90" s="197">
        <f>ROUND(I90*H90,2)</f>
        <v>0</v>
      </c>
      <c r="K90" s="193" t="s">
        <v>136</v>
      </c>
      <c r="L90" s="42"/>
      <c r="M90" s="198" t="s">
        <v>32</v>
      </c>
      <c r="N90" s="199" t="s">
        <v>52</v>
      </c>
      <c r="O90" s="67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2" t="s">
        <v>504</v>
      </c>
      <c r="AT90" s="202" t="s">
        <v>133</v>
      </c>
      <c r="AU90" s="202" t="s">
        <v>90</v>
      </c>
      <c r="AY90" s="19" t="s">
        <v>131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9" t="s">
        <v>40</v>
      </c>
      <c r="BK90" s="203">
        <f>ROUND(I90*H90,2)</f>
        <v>0</v>
      </c>
      <c r="BL90" s="19" t="s">
        <v>504</v>
      </c>
      <c r="BM90" s="202" t="s">
        <v>514</v>
      </c>
    </row>
    <row r="91" spans="1:65" s="2" customFormat="1" ht="33" customHeight="1">
      <c r="A91" s="37"/>
      <c r="B91" s="38"/>
      <c r="C91" s="191" t="s">
        <v>162</v>
      </c>
      <c r="D91" s="191" t="s">
        <v>133</v>
      </c>
      <c r="E91" s="192" t="s">
        <v>515</v>
      </c>
      <c r="F91" s="193" t="s">
        <v>516</v>
      </c>
      <c r="G91" s="194" t="s">
        <v>503</v>
      </c>
      <c r="H91" s="195">
        <v>1</v>
      </c>
      <c r="I91" s="196"/>
      <c r="J91" s="197">
        <f>ROUND(I91*H91,2)</f>
        <v>0</v>
      </c>
      <c r="K91" s="193" t="s">
        <v>136</v>
      </c>
      <c r="L91" s="42"/>
      <c r="M91" s="198" t="s">
        <v>32</v>
      </c>
      <c r="N91" s="199" t="s">
        <v>52</v>
      </c>
      <c r="O91" s="67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2" t="s">
        <v>504</v>
      </c>
      <c r="AT91" s="202" t="s">
        <v>133</v>
      </c>
      <c r="AU91" s="202" t="s">
        <v>90</v>
      </c>
      <c r="AY91" s="19" t="s">
        <v>131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9" t="s">
        <v>40</v>
      </c>
      <c r="BK91" s="203">
        <f>ROUND(I91*H91,2)</f>
        <v>0</v>
      </c>
      <c r="BL91" s="19" t="s">
        <v>504</v>
      </c>
      <c r="BM91" s="202" t="s">
        <v>517</v>
      </c>
    </row>
    <row r="92" spans="1:65" s="12" customFormat="1" ht="22.8" customHeight="1">
      <c r="B92" s="175"/>
      <c r="C92" s="176"/>
      <c r="D92" s="177" t="s">
        <v>80</v>
      </c>
      <c r="E92" s="189" t="s">
        <v>518</v>
      </c>
      <c r="F92" s="189" t="s">
        <v>519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SUM(P93:P97)</f>
        <v>0</v>
      </c>
      <c r="Q92" s="183"/>
      <c r="R92" s="184">
        <f>SUM(R93:R97)</f>
        <v>0</v>
      </c>
      <c r="S92" s="183"/>
      <c r="T92" s="185">
        <f>SUM(T93:T97)</f>
        <v>0</v>
      </c>
      <c r="AR92" s="186" t="s">
        <v>162</v>
      </c>
      <c r="AT92" s="187" t="s">
        <v>80</v>
      </c>
      <c r="AU92" s="187" t="s">
        <v>40</v>
      </c>
      <c r="AY92" s="186" t="s">
        <v>131</v>
      </c>
      <c r="BK92" s="188">
        <f>SUM(BK93:BK97)</f>
        <v>0</v>
      </c>
    </row>
    <row r="93" spans="1:65" s="2" customFormat="1" ht="44.25" customHeight="1">
      <c r="A93" s="37"/>
      <c r="B93" s="38"/>
      <c r="C93" s="191" t="s">
        <v>171</v>
      </c>
      <c r="D93" s="191" t="s">
        <v>133</v>
      </c>
      <c r="E93" s="192" t="s">
        <v>520</v>
      </c>
      <c r="F93" s="193" t="s">
        <v>521</v>
      </c>
      <c r="G93" s="194" t="s">
        <v>503</v>
      </c>
      <c r="H93" s="195">
        <v>1</v>
      </c>
      <c r="I93" s="196"/>
      <c r="J93" s="197">
        <f>ROUND(I93*H93,2)</f>
        <v>0</v>
      </c>
      <c r="K93" s="193" t="s">
        <v>136</v>
      </c>
      <c r="L93" s="42"/>
      <c r="M93" s="198" t="s">
        <v>32</v>
      </c>
      <c r="N93" s="199" t="s">
        <v>52</v>
      </c>
      <c r="O93" s="67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2" t="s">
        <v>504</v>
      </c>
      <c r="AT93" s="202" t="s">
        <v>133</v>
      </c>
      <c r="AU93" s="202" t="s">
        <v>90</v>
      </c>
      <c r="AY93" s="19" t="s">
        <v>131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9" t="s">
        <v>40</v>
      </c>
      <c r="BK93" s="203">
        <f>ROUND(I93*H93,2)</f>
        <v>0</v>
      </c>
      <c r="BL93" s="19" t="s">
        <v>504</v>
      </c>
      <c r="BM93" s="202" t="s">
        <v>522</v>
      </c>
    </row>
    <row r="94" spans="1:65" s="2" customFormat="1" ht="33" customHeight="1">
      <c r="A94" s="37"/>
      <c r="B94" s="38"/>
      <c r="C94" s="191" t="s">
        <v>180</v>
      </c>
      <c r="D94" s="191" t="s">
        <v>133</v>
      </c>
      <c r="E94" s="192" t="s">
        <v>523</v>
      </c>
      <c r="F94" s="193" t="s">
        <v>524</v>
      </c>
      <c r="G94" s="194" t="s">
        <v>503</v>
      </c>
      <c r="H94" s="195">
        <v>1</v>
      </c>
      <c r="I94" s="196"/>
      <c r="J94" s="197">
        <f>ROUND(I94*H94,2)</f>
        <v>0</v>
      </c>
      <c r="K94" s="193" t="s">
        <v>136</v>
      </c>
      <c r="L94" s="42"/>
      <c r="M94" s="198" t="s">
        <v>32</v>
      </c>
      <c r="N94" s="199" t="s">
        <v>52</v>
      </c>
      <c r="O94" s="67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2" t="s">
        <v>504</v>
      </c>
      <c r="AT94" s="202" t="s">
        <v>133</v>
      </c>
      <c r="AU94" s="202" t="s">
        <v>90</v>
      </c>
      <c r="AY94" s="19" t="s">
        <v>131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9" t="s">
        <v>40</v>
      </c>
      <c r="BK94" s="203">
        <f>ROUND(I94*H94,2)</f>
        <v>0</v>
      </c>
      <c r="BL94" s="19" t="s">
        <v>504</v>
      </c>
      <c r="BM94" s="202" t="s">
        <v>525</v>
      </c>
    </row>
    <row r="95" spans="1:65" s="2" customFormat="1" ht="21.75" customHeight="1">
      <c r="A95" s="37"/>
      <c r="B95" s="38"/>
      <c r="C95" s="191" t="s">
        <v>167</v>
      </c>
      <c r="D95" s="191" t="s">
        <v>133</v>
      </c>
      <c r="E95" s="192" t="s">
        <v>526</v>
      </c>
      <c r="F95" s="193" t="s">
        <v>527</v>
      </c>
      <c r="G95" s="194" t="s">
        <v>503</v>
      </c>
      <c r="H95" s="195">
        <v>1</v>
      </c>
      <c r="I95" s="196"/>
      <c r="J95" s="197">
        <f>ROUND(I95*H95,2)</f>
        <v>0</v>
      </c>
      <c r="K95" s="193" t="s">
        <v>136</v>
      </c>
      <c r="L95" s="42"/>
      <c r="M95" s="198" t="s">
        <v>32</v>
      </c>
      <c r="N95" s="199" t="s">
        <v>52</v>
      </c>
      <c r="O95" s="67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2" t="s">
        <v>504</v>
      </c>
      <c r="AT95" s="202" t="s">
        <v>133</v>
      </c>
      <c r="AU95" s="202" t="s">
        <v>90</v>
      </c>
      <c r="AY95" s="19" t="s">
        <v>131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9" t="s">
        <v>40</v>
      </c>
      <c r="BK95" s="203">
        <f>ROUND(I95*H95,2)</f>
        <v>0</v>
      </c>
      <c r="BL95" s="19" t="s">
        <v>504</v>
      </c>
      <c r="BM95" s="202" t="s">
        <v>528</v>
      </c>
    </row>
    <row r="96" spans="1:65" s="2" customFormat="1" ht="21.75" customHeight="1">
      <c r="A96" s="37"/>
      <c r="B96" s="38"/>
      <c r="C96" s="191" t="s">
        <v>191</v>
      </c>
      <c r="D96" s="191" t="s">
        <v>133</v>
      </c>
      <c r="E96" s="192" t="s">
        <v>529</v>
      </c>
      <c r="F96" s="193" t="s">
        <v>530</v>
      </c>
      <c r="G96" s="194" t="s">
        <v>503</v>
      </c>
      <c r="H96" s="195">
        <v>1</v>
      </c>
      <c r="I96" s="196"/>
      <c r="J96" s="197">
        <f>ROUND(I96*H96,2)</f>
        <v>0</v>
      </c>
      <c r="K96" s="193" t="s">
        <v>136</v>
      </c>
      <c r="L96" s="42"/>
      <c r="M96" s="198" t="s">
        <v>32</v>
      </c>
      <c r="N96" s="199" t="s">
        <v>52</v>
      </c>
      <c r="O96" s="67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2" t="s">
        <v>504</v>
      </c>
      <c r="AT96" s="202" t="s">
        <v>133</v>
      </c>
      <c r="AU96" s="202" t="s">
        <v>90</v>
      </c>
      <c r="AY96" s="19" t="s">
        <v>131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9" t="s">
        <v>40</v>
      </c>
      <c r="BK96" s="203">
        <f>ROUND(I96*H96,2)</f>
        <v>0</v>
      </c>
      <c r="BL96" s="19" t="s">
        <v>504</v>
      </c>
      <c r="BM96" s="202" t="s">
        <v>531</v>
      </c>
    </row>
    <row r="97" spans="1:65" s="2" customFormat="1" ht="21.75" customHeight="1">
      <c r="A97" s="37"/>
      <c r="B97" s="38"/>
      <c r="C97" s="191" t="s">
        <v>196</v>
      </c>
      <c r="D97" s="191" t="s">
        <v>133</v>
      </c>
      <c r="E97" s="192" t="s">
        <v>532</v>
      </c>
      <c r="F97" s="193" t="s">
        <v>533</v>
      </c>
      <c r="G97" s="194" t="s">
        <v>503</v>
      </c>
      <c r="H97" s="195">
        <v>1</v>
      </c>
      <c r="I97" s="196"/>
      <c r="J97" s="197">
        <f>ROUND(I97*H97,2)</f>
        <v>0</v>
      </c>
      <c r="K97" s="193" t="s">
        <v>136</v>
      </c>
      <c r="L97" s="42"/>
      <c r="M97" s="198" t="s">
        <v>32</v>
      </c>
      <c r="N97" s="199" t="s">
        <v>52</v>
      </c>
      <c r="O97" s="67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2" t="s">
        <v>504</v>
      </c>
      <c r="AT97" s="202" t="s">
        <v>133</v>
      </c>
      <c r="AU97" s="202" t="s">
        <v>90</v>
      </c>
      <c r="AY97" s="19" t="s">
        <v>131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40</v>
      </c>
      <c r="BK97" s="203">
        <f>ROUND(I97*H97,2)</f>
        <v>0</v>
      </c>
      <c r="BL97" s="19" t="s">
        <v>504</v>
      </c>
      <c r="BM97" s="202" t="s">
        <v>534</v>
      </c>
    </row>
    <row r="98" spans="1:65" s="12" customFormat="1" ht="22.8" customHeight="1">
      <c r="B98" s="175"/>
      <c r="C98" s="176"/>
      <c r="D98" s="177" t="s">
        <v>80</v>
      </c>
      <c r="E98" s="189" t="s">
        <v>535</v>
      </c>
      <c r="F98" s="189" t="s">
        <v>536</v>
      </c>
      <c r="G98" s="176"/>
      <c r="H98" s="176"/>
      <c r="I98" s="179"/>
      <c r="J98" s="190">
        <f>BK98</f>
        <v>0</v>
      </c>
      <c r="K98" s="176"/>
      <c r="L98" s="181"/>
      <c r="M98" s="182"/>
      <c r="N98" s="183"/>
      <c r="O98" s="183"/>
      <c r="P98" s="184">
        <f>SUM(P99:P103)</f>
        <v>0</v>
      </c>
      <c r="Q98" s="183"/>
      <c r="R98" s="184">
        <f>SUM(R99:R103)</f>
        <v>0</v>
      </c>
      <c r="S98" s="183"/>
      <c r="T98" s="185">
        <f>SUM(T99:T103)</f>
        <v>0</v>
      </c>
      <c r="AR98" s="186" t="s">
        <v>162</v>
      </c>
      <c r="AT98" s="187" t="s">
        <v>80</v>
      </c>
      <c r="AU98" s="187" t="s">
        <v>40</v>
      </c>
      <c r="AY98" s="186" t="s">
        <v>131</v>
      </c>
      <c r="BK98" s="188">
        <f>SUM(BK99:BK103)</f>
        <v>0</v>
      </c>
    </row>
    <row r="99" spans="1:65" s="2" customFormat="1" ht="16.5" customHeight="1">
      <c r="A99" s="37"/>
      <c r="B99" s="38"/>
      <c r="C99" s="191" t="s">
        <v>203</v>
      </c>
      <c r="D99" s="191" t="s">
        <v>133</v>
      </c>
      <c r="E99" s="192" t="s">
        <v>537</v>
      </c>
      <c r="F99" s="193" t="s">
        <v>538</v>
      </c>
      <c r="G99" s="194" t="s">
        <v>503</v>
      </c>
      <c r="H99" s="195">
        <v>1</v>
      </c>
      <c r="I99" s="196"/>
      <c r="J99" s="197">
        <f>ROUND(I99*H99,2)</f>
        <v>0</v>
      </c>
      <c r="K99" s="193" t="s">
        <v>136</v>
      </c>
      <c r="L99" s="42"/>
      <c r="M99" s="198" t="s">
        <v>32</v>
      </c>
      <c r="N99" s="199" t="s">
        <v>52</v>
      </c>
      <c r="O99" s="67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2" t="s">
        <v>504</v>
      </c>
      <c r="AT99" s="202" t="s">
        <v>133</v>
      </c>
      <c r="AU99" s="202" t="s">
        <v>90</v>
      </c>
      <c r="AY99" s="19" t="s">
        <v>131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9" t="s">
        <v>40</v>
      </c>
      <c r="BK99" s="203">
        <f>ROUND(I99*H99,2)</f>
        <v>0</v>
      </c>
      <c r="BL99" s="19" t="s">
        <v>504</v>
      </c>
      <c r="BM99" s="202" t="s">
        <v>539</v>
      </c>
    </row>
    <row r="100" spans="1:65" s="2" customFormat="1" ht="21.75" customHeight="1">
      <c r="A100" s="37"/>
      <c r="B100" s="38"/>
      <c r="C100" s="191" t="s">
        <v>211</v>
      </c>
      <c r="D100" s="191" t="s">
        <v>133</v>
      </c>
      <c r="E100" s="192" t="s">
        <v>540</v>
      </c>
      <c r="F100" s="193" t="s">
        <v>541</v>
      </c>
      <c r="G100" s="194" t="s">
        <v>503</v>
      </c>
      <c r="H100" s="195">
        <v>1</v>
      </c>
      <c r="I100" s="196"/>
      <c r="J100" s="197">
        <f>ROUND(I100*H100,2)</f>
        <v>0</v>
      </c>
      <c r="K100" s="193" t="s">
        <v>136</v>
      </c>
      <c r="L100" s="42"/>
      <c r="M100" s="198" t="s">
        <v>32</v>
      </c>
      <c r="N100" s="199" t="s">
        <v>52</v>
      </c>
      <c r="O100" s="6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2" t="s">
        <v>504</v>
      </c>
      <c r="AT100" s="202" t="s">
        <v>133</v>
      </c>
      <c r="AU100" s="202" t="s">
        <v>90</v>
      </c>
      <c r="AY100" s="19" t="s">
        <v>131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40</v>
      </c>
      <c r="BK100" s="203">
        <f>ROUND(I100*H100,2)</f>
        <v>0</v>
      </c>
      <c r="BL100" s="19" t="s">
        <v>504</v>
      </c>
      <c r="BM100" s="202" t="s">
        <v>542</v>
      </c>
    </row>
    <row r="101" spans="1:65" s="2" customFormat="1" ht="21.75" customHeight="1">
      <c r="A101" s="37"/>
      <c r="B101" s="38"/>
      <c r="C101" s="191" t="s">
        <v>219</v>
      </c>
      <c r="D101" s="191" t="s">
        <v>133</v>
      </c>
      <c r="E101" s="192" t="s">
        <v>543</v>
      </c>
      <c r="F101" s="193" t="s">
        <v>544</v>
      </c>
      <c r="G101" s="194" t="s">
        <v>503</v>
      </c>
      <c r="H101" s="195">
        <v>1</v>
      </c>
      <c r="I101" s="196"/>
      <c r="J101" s="197">
        <f>ROUND(I101*H101,2)</f>
        <v>0</v>
      </c>
      <c r="K101" s="193" t="s">
        <v>136</v>
      </c>
      <c r="L101" s="42"/>
      <c r="M101" s="198" t="s">
        <v>32</v>
      </c>
      <c r="N101" s="199" t="s">
        <v>52</v>
      </c>
      <c r="O101" s="67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2" t="s">
        <v>504</v>
      </c>
      <c r="AT101" s="202" t="s">
        <v>133</v>
      </c>
      <c r="AU101" s="202" t="s">
        <v>90</v>
      </c>
      <c r="AY101" s="19" t="s">
        <v>131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40</v>
      </c>
      <c r="BK101" s="203">
        <f>ROUND(I101*H101,2)</f>
        <v>0</v>
      </c>
      <c r="BL101" s="19" t="s">
        <v>504</v>
      </c>
      <c r="BM101" s="202" t="s">
        <v>545</v>
      </c>
    </row>
    <row r="102" spans="1:65" s="2" customFormat="1" ht="16.5" customHeight="1">
      <c r="A102" s="37"/>
      <c r="B102" s="38"/>
      <c r="C102" s="191" t="s">
        <v>226</v>
      </c>
      <c r="D102" s="191" t="s">
        <v>133</v>
      </c>
      <c r="E102" s="192" t="s">
        <v>546</v>
      </c>
      <c r="F102" s="193" t="s">
        <v>547</v>
      </c>
      <c r="G102" s="194" t="s">
        <v>503</v>
      </c>
      <c r="H102" s="195">
        <v>1</v>
      </c>
      <c r="I102" s="196"/>
      <c r="J102" s="197">
        <f>ROUND(I102*H102,2)</f>
        <v>0</v>
      </c>
      <c r="K102" s="193" t="s">
        <v>136</v>
      </c>
      <c r="L102" s="42"/>
      <c r="M102" s="198" t="s">
        <v>32</v>
      </c>
      <c r="N102" s="199" t="s">
        <v>52</v>
      </c>
      <c r="O102" s="67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2" t="s">
        <v>504</v>
      </c>
      <c r="AT102" s="202" t="s">
        <v>133</v>
      </c>
      <c r="AU102" s="202" t="s">
        <v>90</v>
      </c>
      <c r="AY102" s="19" t="s">
        <v>131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40</v>
      </c>
      <c r="BK102" s="203">
        <f>ROUND(I102*H102,2)</f>
        <v>0</v>
      </c>
      <c r="BL102" s="19" t="s">
        <v>504</v>
      </c>
      <c r="BM102" s="202" t="s">
        <v>548</v>
      </c>
    </row>
    <row r="103" spans="1:65" s="2" customFormat="1" ht="21.75" customHeight="1">
      <c r="A103" s="37"/>
      <c r="B103" s="38"/>
      <c r="C103" s="191" t="s">
        <v>8</v>
      </c>
      <c r="D103" s="191" t="s">
        <v>133</v>
      </c>
      <c r="E103" s="192" t="s">
        <v>549</v>
      </c>
      <c r="F103" s="193" t="s">
        <v>550</v>
      </c>
      <c r="G103" s="194" t="s">
        <v>503</v>
      </c>
      <c r="H103" s="195">
        <v>1</v>
      </c>
      <c r="I103" s="196"/>
      <c r="J103" s="197">
        <f>ROUND(I103*H103,2)</f>
        <v>0</v>
      </c>
      <c r="K103" s="193" t="s">
        <v>136</v>
      </c>
      <c r="L103" s="42"/>
      <c r="M103" s="198" t="s">
        <v>32</v>
      </c>
      <c r="N103" s="199" t="s">
        <v>52</v>
      </c>
      <c r="O103" s="67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2" t="s">
        <v>504</v>
      </c>
      <c r="AT103" s="202" t="s">
        <v>133</v>
      </c>
      <c r="AU103" s="202" t="s">
        <v>90</v>
      </c>
      <c r="AY103" s="19" t="s">
        <v>131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9" t="s">
        <v>40</v>
      </c>
      <c r="BK103" s="203">
        <f>ROUND(I103*H103,2)</f>
        <v>0</v>
      </c>
      <c r="BL103" s="19" t="s">
        <v>504</v>
      </c>
      <c r="BM103" s="202" t="s">
        <v>551</v>
      </c>
    </row>
    <row r="104" spans="1:65" s="12" customFormat="1" ht="22.8" customHeight="1">
      <c r="B104" s="175"/>
      <c r="C104" s="176"/>
      <c r="D104" s="177" t="s">
        <v>80</v>
      </c>
      <c r="E104" s="189" t="s">
        <v>552</v>
      </c>
      <c r="F104" s="189" t="s">
        <v>553</v>
      </c>
      <c r="G104" s="176"/>
      <c r="H104" s="176"/>
      <c r="I104" s="179"/>
      <c r="J104" s="190">
        <f>BK104</f>
        <v>0</v>
      </c>
      <c r="K104" s="176"/>
      <c r="L104" s="181"/>
      <c r="M104" s="182"/>
      <c r="N104" s="183"/>
      <c r="O104" s="183"/>
      <c r="P104" s="184">
        <f>P105</f>
        <v>0</v>
      </c>
      <c r="Q104" s="183"/>
      <c r="R104" s="184">
        <f>R105</f>
        <v>0</v>
      </c>
      <c r="S104" s="183"/>
      <c r="T104" s="185">
        <f>T105</f>
        <v>0</v>
      </c>
      <c r="AR104" s="186" t="s">
        <v>162</v>
      </c>
      <c r="AT104" s="187" t="s">
        <v>80</v>
      </c>
      <c r="AU104" s="187" t="s">
        <v>40</v>
      </c>
      <c r="AY104" s="186" t="s">
        <v>131</v>
      </c>
      <c r="BK104" s="188">
        <f>BK105</f>
        <v>0</v>
      </c>
    </row>
    <row r="105" spans="1:65" s="2" customFormat="1" ht="21.75" customHeight="1">
      <c r="A105" s="37"/>
      <c r="B105" s="38"/>
      <c r="C105" s="191" t="s">
        <v>235</v>
      </c>
      <c r="D105" s="191" t="s">
        <v>133</v>
      </c>
      <c r="E105" s="192" t="s">
        <v>554</v>
      </c>
      <c r="F105" s="193" t="s">
        <v>555</v>
      </c>
      <c r="G105" s="194" t="s">
        <v>503</v>
      </c>
      <c r="H105" s="195">
        <v>1</v>
      </c>
      <c r="I105" s="196"/>
      <c r="J105" s="197">
        <f>ROUND(I105*H105,2)</f>
        <v>0</v>
      </c>
      <c r="K105" s="193" t="s">
        <v>136</v>
      </c>
      <c r="L105" s="42"/>
      <c r="M105" s="261" t="s">
        <v>32</v>
      </c>
      <c r="N105" s="262" t="s">
        <v>52</v>
      </c>
      <c r="O105" s="263"/>
      <c r="P105" s="264">
        <f>O105*H105</f>
        <v>0</v>
      </c>
      <c r="Q105" s="264">
        <v>0</v>
      </c>
      <c r="R105" s="264">
        <f>Q105*H105</f>
        <v>0</v>
      </c>
      <c r="S105" s="264">
        <v>0</v>
      </c>
      <c r="T105" s="26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2" t="s">
        <v>504</v>
      </c>
      <c r="AT105" s="202" t="s">
        <v>133</v>
      </c>
      <c r="AU105" s="202" t="s">
        <v>90</v>
      </c>
      <c r="AY105" s="19" t="s">
        <v>131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40</v>
      </c>
      <c r="BK105" s="203">
        <f>ROUND(I105*H105,2)</f>
        <v>0</v>
      </c>
      <c r="BL105" s="19" t="s">
        <v>504</v>
      </c>
      <c r="BM105" s="202" t="s">
        <v>556</v>
      </c>
    </row>
    <row r="106" spans="1:65" s="2" customFormat="1" ht="6.9" customHeight="1">
      <c r="A106" s="37"/>
      <c r="B106" s="50"/>
      <c r="C106" s="51"/>
      <c r="D106" s="51"/>
      <c r="E106" s="51"/>
      <c r="F106" s="51"/>
      <c r="G106" s="51"/>
      <c r="H106" s="51"/>
      <c r="I106" s="140"/>
      <c r="J106" s="51"/>
      <c r="K106" s="51"/>
      <c r="L106" s="42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algorithmName="SHA-512" hashValue="ODxHPy2bdA4p38ZrvaC4YNHElvv66vB23v8FkDaNxqRxfVWV6GH2BoSwAjdWtQ10RvUYcD1VW3Q0O+LNkKZ/zA==" saltValue="M0pTr8hXGwfClciqHVRrpp7xgo9LVFugVMgHn6PPBeWOTk4PYi1t1ZK0xBaSe0NujgMQlwOvkLuZ4L+g0op27A==" spinCount="100000" sheet="1" objects="1" scenarios="1" formatColumns="0" formatRows="0" autoFilter="0"/>
  <autoFilter ref="C83:K105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(MĚSTO-SFDI-NEUZANTELNÉ NÁKLADY)&amp;CDOPAS s.r.o.&amp;RPOLOŽKOVÝ VÝKAZ VÝMĚR</oddHeader>
    <oddFooter>&amp;LVON - Vedlejsí a ostatní náklady&amp;CStrana &amp;P z &amp;N&amp;RPoložkový soupis prací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3"/>
  <sheetViews>
    <sheetView showGridLines="0" tabSelected="1" topLeftCell="A16" workbookViewId="0">
      <selection activeCell="C31" sqref="C31:C34"/>
    </sheetView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6"/>
      <c r="C3" s="107"/>
      <c r="D3" s="107"/>
      <c r="E3" s="107"/>
      <c r="F3" s="107"/>
      <c r="G3" s="107"/>
      <c r="H3" s="22"/>
    </row>
    <row r="4" spans="1:8" s="1" customFormat="1" ht="24.9" customHeight="1">
      <c r="B4" s="22"/>
      <c r="C4" s="109" t="s">
        <v>557</v>
      </c>
      <c r="H4" s="22"/>
    </row>
    <row r="5" spans="1:8" s="1" customFormat="1" ht="12" customHeight="1">
      <c r="B5" s="22"/>
      <c r="C5" s="267" t="s">
        <v>13</v>
      </c>
      <c r="D5" s="405" t="s">
        <v>14</v>
      </c>
      <c r="E5" s="398"/>
      <c r="F5" s="398"/>
      <c r="H5" s="22"/>
    </row>
    <row r="6" spans="1:8" s="1" customFormat="1" ht="36.9" customHeight="1">
      <c r="B6" s="22"/>
      <c r="C6" s="268" t="s">
        <v>16</v>
      </c>
      <c r="D6" s="409" t="s">
        <v>17</v>
      </c>
      <c r="E6" s="398"/>
      <c r="F6" s="398"/>
      <c r="H6" s="22"/>
    </row>
    <row r="7" spans="1:8" s="1" customFormat="1" ht="16.5" customHeight="1">
      <c r="B7" s="22"/>
      <c r="C7" s="111" t="s">
        <v>24</v>
      </c>
      <c r="D7" s="116" t="str">
        <f>'Rekapitulace stavby'!AN8</f>
        <v>25. 9. 2019</v>
      </c>
      <c r="H7" s="22"/>
    </row>
    <row r="8" spans="1:8" s="2" customFormat="1" ht="10.8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63"/>
      <c r="B9" s="269"/>
      <c r="C9" s="270" t="s">
        <v>62</v>
      </c>
      <c r="D9" s="271" t="s">
        <v>63</v>
      </c>
      <c r="E9" s="271" t="s">
        <v>118</v>
      </c>
      <c r="F9" s="272" t="s">
        <v>558</v>
      </c>
      <c r="G9" s="163"/>
      <c r="H9" s="269"/>
    </row>
    <row r="10" spans="1:8" s="2" customFormat="1" ht="26.4" customHeight="1">
      <c r="A10" s="37"/>
      <c r="B10" s="42"/>
      <c r="C10" s="273" t="s">
        <v>559</v>
      </c>
      <c r="D10" s="273" t="s">
        <v>87</v>
      </c>
      <c r="E10" s="37"/>
      <c r="F10" s="37"/>
      <c r="G10" s="37"/>
      <c r="H10" s="42"/>
    </row>
    <row r="11" spans="1:8" s="2" customFormat="1" ht="16.8" customHeight="1">
      <c r="A11" s="37"/>
      <c r="B11" s="42"/>
      <c r="C11" s="274" t="s">
        <v>560</v>
      </c>
      <c r="D11" s="275" t="s">
        <v>561</v>
      </c>
      <c r="E11" s="276" t="s">
        <v>355</v>
      </c>
      <c r="F11" s="277">
        <v>18.079999999999998</v>
      </c>
      <c r="G11" s="37"/>
      <c r="H11" s="42"/>
    </row>
    <row r="12" spans="1:8" s="2" customFormat="1" ht="16.8" customHeight="1">
      <c r="A12" s="37"/>
      <c r="B12" s="42"/>
      <c r="C12" s="278" t="s">
        <v>32</v>
      </c>
      <c r="D12" s="278" t="s">
        <v>562</v>
      </c>
      <c r="E12" s="19" t="s">
        <v>32</v>
      </c>
      <c r="F12" s="279">
        <v>18.079999999999998</v>
      </c>
      <c r="G12" s="37"/>
      <c r="H12" s="42"/>
    </row>
    <row r="13" spans="1:8" s="2" customFormat="1" ht="16.8" customHeight="1">
      <c r="A13" s="37"/>
      <c r="B13" s="42"/>
      <c r="C13" s="274" t="s">
        <v>563</v>
      </c>
      <c r="D13" s="275" t="s">
        <v>564</v>
      </c>
      <c r="E13" s="276" t="s">
        <v>355</v>
      </c>
      <c r="F13" s="277">
        <v>2.84</v>
      </c>
      <c r="G13" s="37"/>
      <c r="H13" s="42"/>
    </row>
    <row r="14" spans="1:8" s="2" customFormat="1" ht="16.8" customHeight="1">
      <c r="A14" s="37"/>
      <c r="B14" s="42"/>
      <c r="C14" s="278" t="s">
        <v>32</v>
      </c>
      <c r="D14" s="278" t="s">
        <v>565</v>
      </c>
      <c r="E14" s="19" t="s">
        <v>32</v>
      </c>
      <c r="F14" s="279">
        <v>2.84</v>
      </c>
      <c r="G14" s="37"/>
      <c r="H14" s="42"/>
    </row>
    <row r="15" spans="1:8" s="2" customFormat="1" ht="16.8" customHeight="1">
      <c r="A15" s="37"/>
      <c r="B15" s="42"/>
      <c r="C15" s="274" t="s">
        <v>566</v>
      </c>
      <c r="D15" s="275" t="s">
        <v>567</v>
      </c>
      <c r="E15" s="276" t="s">
        <v>355</v>
      </c>
      <c r="F15" s="277">
        <v>175.27</v>
      </c>
      <c r="G15" s="37"/>
      <c r="H15" s="42"/>
    </row>
    <row r="16" spans="1:8" s="2" customFormat="1" ht="16.8" customHeight="1">
      <c r="A16" s="37"/>
      <c r="B16" s="42"/>
      <c r="C16" s="278" t="s">
        <v>32</v>
      </c>
      <c r="D16" s="278" t="s">
        <v>568</v>
      </c>
      <c r="E16" s="19" t="s">
        <v>32</v>
      </c>
      <c r="F16" s="279">
        <v>175.27</v>
      </c>
      <c r="G16" s="37"/>
      <c r="H16" s="42"/>
    </row>
    <row r="17" spans="1:8" s="2" customFormat="1" ht="16.8" customHeight="1">
      <c r="A17" s="37"/>
      <c r="B17" s="42"/>
      <c r="C17" s="278" t="s">
        <v>32</v>
      </c>
      <c r="D17" s="278" t="s">
        <v>144</v>
      </c>
      <c r="E17" s="19" t="s">
        <v>32</v>
      </c>
      <c r="F17" s="279">
        <v>175.27</v>
      </c>
      <c r="G17" s="37"/>
      <c r="H17" s="42"/>
    </row>
    <row r="18" spans="1:8" s="2" customFormat="1" ht="16.8" customHeight="1">
      <c r="A18" s="37"/>
      <c r="B18" s="42"/>
      <c r="C18" s="274" t="s">
        <v>569</v>
      </c>
      <c r="D18" s="275" t="s">
        <v>570</v>
      </c>
      <c r="E18" s="276" t="s">
        <v>355</v>
      </c>
      <c r="F18" s="277">
        <v>25.18</v>
      </c>
      <c r="G18" s="37"/>
      <c r="H18" s="42"/>
    </row>
    <row r="19" spans="1:8" s="2" customFormat="1" ht="16.8" customHeight="1">
      <c r="A19" s="37"/>
      <c r="B19" s="42"/>
      <c r="C19" s="278" t="s">
        <v>32</v>
      </c>
      <c r="D19" s="278" t="s">
        <v>571</v>
      </c>
      <c r="E19" s="19" t="s">
        <v>32</v>
      </c>
      <c r="F19" s="279">
        <v>25.18</v>
      </c>
      <c r="G19" s="37"/>
      <c r="H19" s="42"/>
    </row>
    <row r="20" spans="1:8" s="2" customFormat="1" ht="16.8" customHeight="1">
      <c r="A20" s="37"/>
      <c r="B20" s="42"/>
      <c r="C20" s="274" t="s">
        <v>572</v>
      </c>
      <c r="D20" s="275" t="s">
        <v>573</v>
      </c>
      <c r="E20" s="276" t="s">
        <v>355</v>
      </c>
      <c r="F20" s="277">
        <v>24.72</v>
      </c>
      <c r="G20" s="37"/>
      <c r="H20" s="42"/>
    </row>
    <row r="21" spans="1:8" s="2" customFormat="1" ht="16.8" customHeight="1">
      <c r="A21" s="37"/>
      <c r="B21" s="42"/>
      <c r="C21" s="278" t="s">
        <v>32</v>
      </c>
      <c r="D21" s="278" t="s">
        <v>574</v>
      </c>
      <c r="E21" s="19" t="s">
        <v>32</v>
      </c>
      <c r="F21" s="279">
        <v>24.72</v>
      </c>
      <c r="G21" s="37"/>
      <c r="H21" s="42"/>
    </row>
    <row r="22" spans="1:8" s="2" customFormat="1" ht="16.8" customHeight="1">
      <c r="A22" s="37"/>
      <c r="B22" s="42"/>
      <c r="C22" s="274" t="s">
        <v>575</v>
      </c>
      <c r="D22" s="275" t="s">
        <v>576</v>
      </c>
      <c r="E22" s="276" t="s">
        <v>99</v>
      </c>
      <c r="F22" s="277">
        <v>1.07</v>
      </c>
      <c r="G22" s="37"/>
      <c r="H22" s="42"/>
    </row>
    <row r="23" spans="1:8" s="2" customFormat="1" ht="16.8" customHeight="1">
      <c r="A23" s="37"/>
      <c r="B23" s="42"/>
      <c r="C23" s="278" t="s">
        <v>32</v>
      </c>
      <c r="D23" s="278" t="s">
        <v>577</v>
      </c>
      <c r="E23" s="19" t="s">
        <v>32</v>
      </c>
      <c r="F23" s="279">
        <v>1.07</v>
      </c>
      <c r="G23" s="37"/>
      <c r="H23" s="42"/>
    </row>
    <row r="24" spans="1:8" s="2" customFormat="1" ht="16.8" customHeight="1">
      <c r="A24" s="37"/>
      <c r="B24" s="42"/>
      <c r="C24" s="274" t="s">
        <v>97</v>
      </c>
      <c r="D24" s="275" t="s">
        <v>98</v>
      </c>
      <c r="E24" s="276" t="s">
        <v>99</v>
      </c>
      <c r="F24" s="277">
        <v>181.55</v>
      </c>
      <c r="G24" s="37"/>
      <c r="H24" s="42"/>
    </row>
    <row r="25" spans="1:8" s="2" customFormat="1" ht="16.8" customHeight="1">
      <c r="A25" s="37"/>
      <c r="B25" s="42"/>
      <c r="C25" s="278" t="s">
        <v>32</v>
      </c>
      <c r="D25" s="278" t="s">
        <v>578</v>
      </c>
      <c r="E25" s="19" t="s">
        <v>32</v>
      </c>
      <c r="F25" s="279">
        <v>181.55</v>
      </c>
      <c r="G25" s="37"/>
      <c r="H25" s="42"/>
    </row>
    <row r="26" spans="1:8" s="2" customFormat="1" ht="16.8" customHeight="1">
      <c r="A26" s="37"/>
      <c r="B26" s="42"/>
      <c r="C26" s="280" t="s">
        <v>579</v>
      </c>
      <c r="D26" s="37"/>
      <c r="E26" s="37"/>
      <c r="F26" s="37"/>
      <c r="G26" s="37"/>
      <c r="H26" s="42"/>
    </row>
    <row r="27" spans="1:8" s="2" customFormat="1" ht="16.8" customHeight="1">
      <c r="A27" s="37"/>
      <c r="B27" s="42"/>
      <c r="C27" s="278" t="s">
        <v>157</v>
      </c>
      <c r="D27" s="278" t="s">
        <v>580</v>
      </c>
      <c r="E27" s="19" t="s">
        <v>153</v>
      </c>
      <c r="F27" s="279">
        <v>36.31</v>
      </c>
      <c r="G27" s="37"/>
      <c r="H27" s="42"/>
    </row>
    <row r="28" spans="1:8" s="2" customFormat="1" ht="16.8" customHeight="1">
      <c r="A28" s="37"/>
      <c r="B28" s="42"/>
      <c r="C28" s="278" t="s">
        <v>172</v>
      </c>
      <c r="D28" s="278" t="s">
        <v>581</v>
      </c>
      <c r="E28" s="19" t="s">
        <v>153</v>
      </c>
      <c r="F28" s="279">
        <v>7.2619999999999996</v>
      </c>
      <c r="G28" s="37"/>
      <c r="H28" s="42"/>
    </row>
    <row r="29" spans="1:8" s="2" customFormat="1" ht="16.8" customHeight="1">
      <c r="A29" s="37"/>
      <c r="B29" s="42"/>
      <c r="C29" s="278" t="s">
        <v>181</v>
      </c>
      <c r="D29" s="278" t="s">
        <v>582</v>
      </c>
      <c r="E29" s="19" t="s">
        <v>99</v>
      </c>
      <c r="F29" s="279">
        <v>181.55</v>
      </c>
      <c r="G29" s="37"/>
      <c r="H29" s="42"/>
    </row>
    <row r="30" spans="1:8" s="2" customFormat="1" ht="16.8" customHeight="1">
      <c r="A30" s="37"/>
      <c r="B30" s="42"/>
      <c r="C30" s="278" t="s">
        <v>186</v>
      </c>
      <c r="D30" s="278" t="s">
        <v>583</v>
      </c>
      <c r="E30" s="19" t="s">
        <v>99</v>
      </c>
      <c r="F30" s="279">
        <v>181.55</v>
      </c>
      <c r="G30" s="37"/>
      <c r="H30" s="42"/>
    </row>
    <row r="31" spans="1:8" s="2" customFormat="1" ht="16.8" customHeight="1">
      <c r="A31" s="37"/>
      <c r="B31" s="42"/>
      <c r="C31" s="278" t="s">
        <v>192</v>
      </c>
      <c r="D31" s="278" t="s">
        <v>584</v>
      </c>
      <c r="E31" s="19" t="s">
        <v>99</v>
      </c>
      <c r="F31" s="279">
        <v>181.55</v>
      </c>
      <c r="G31" s="37"/>
      <c r="H31" s="42"/>
    </row>
    <row r="32" spans="1:8" s="2" customFormat="1" ht="16.8" customHeight="1">
      <c r="A32" s="37"/>
      <c r="B32" s="42"/>
      <c r="C32" s="278" t="s">
        <v>212</v>
      </c>
      <c r="D32" s="278" t="s">
        <v>585</v>
      </c>
      <c r="E32" s="19" t="s">
        <v>99</v>
      </c>
      <c r="F32" s="279">
        <v>726.2</v>
      </c>
      <c r="G32" s="37"/>
      <c r="H32" s="42"/>
    </row>
    <row r="33" spans="1:8" s="2" customFormat="1" ht="16.8" customHeight="1">
      <c r="A33" s="37"/>
      <c r="B33" s="42"/>
      <c r="C33" s="278" t="s">
        <v>220</v>
      </c>
      <c r="D33" s="278" t="s">
        <v>586</v>
      </c>
      <c r="E33" s="19" t="s">
        <v>99</v>
      </c>
      <c r="F33" s="279">
        <v>1089.3</v>
      </c>
      <c r="G33" s="37"/>
      <c r="H33" s="42"/>
    </row>
    <row r="34" spans="1:8" s="2" customFormat="1" ht="16.8" customHeight="1">
      <c r="A34" s="37"/>
      <c r="B34" s="42"/>
      <c r="C34" s="278" t="s">
        <v>227</v>
      </c>
      <c r="D34" s="278" t="s">
        <v>587</v>
      </c>
      <c r="E34" s="19" t="s">
        <v>99</v>
      </c>
      <c r="F34" s="279">
        <v>181.55</v>
      </c>
      <c r="G34" s="37"/>
      <c r="H34" s="42"/>
    </row>
    <row r="35" spans="1:8" s="2" customFormat="1" ht="16.8" customHeight="1">
      <c r="A35" s="37"/>
      <c r="B35" s="42"/>
      <c r="C35" s="278" t="s">
        <v>236</v>
      </c>
      <c r="D35" s="278" t="s">
        <v>588</v>
      </c>
      <c r="E35" s="19" t="s">
        <v>99</v>
      </c>
      <c r="F35" s="279">
        <v>181.55</v>
      </c>
      <c r="G35" s="37"/>
      <c r="H35" s="42"/>
    </row>
    <row r="36" spans="1:8" s="2" customFormat="1" ht="16.8" customHeight="1">
      <c r="A36" s="37"/>
      <c r="B36" s="42"/>
      <c r="C36" s="278" t="s">
        <v>247</v>
      </c>
      <c r="D36" s="278" t="s">
        <v>589</v>
      </c>
      <c r="E36" s="19" t="s">
        <v>153</v>
      </c>
      <c r="F36" s="279">
        <v>2.2509999999999999</v>
      </c>
      <c r="G36" s="37"/>
      <c r="H36" s="42"/>
    </row>
    <row r="37" spans="1:8" s="2" customFormat="1" ht="16.8" customHeight="1">
      <c r="A37" s="37"/>
      <c r="B37" s="42"/>
      <c r="C37" s="278" t="s">
        <v>164</v>
      </c>
      <c r="D37" s="278" t="s">
        <v>165</v>
      </c>
      <c r="E37" s="19" t="s">
        <v>166</v>
      </c>
      <c r="F37" s="279">
        <v>58.095999999999997</v>
      </c>
      <c r="G37" s="37"/>
      <c r="H37" s="42"/>
    </row>
    <row r="38" spans="1:8" s="2" customFormat="1" ht="16.8" customHeight="1">
      <c r="A38" s="37"/>
      <c r="B38" s="42"/>
      <c r="C38" s="274" t="s">
        <v>590</v>
      </c>
      <c r="D38" s="275" t="s">
        <v>591</v>
      </c>
      <c r="E38" s="276" t="s">
        <v>99</v>
      </c>
      <c r="F38" s="277">
        <v>58.08</v>
      </c>
      <c r="G38" s="37"/>
      <c r="H38" s="42"/>
    </row>
    <row r="39" spans="1:8" s="2" customFormat="1" ht="16.8" customHeight="1">
      <c r="A39" s="37"/>
      <c r="B39" s="42"/>
      <c r="C39" s="278" t="s">
        <v>32</v>
      </c>
      <c r="D39" s="278" t="s">
        <v>592</v>
      </c>
      <c r="E39" s="19" t="s">
        <v>32</v>
      </c>
      <c r="F39" s="279">
        <v>58.08</v>
      </c>
      <c r="G39" s="37"/>
      <c r="H39" s="42"/>
    </row>
    <row r="40" spans="1:8" s="2" customFormat="1" ht="16.8" customHeight="1">
      <c r="A40" s="37"/>
      <c r="B40" s="42"/>
      <c r="C40" s="274" t="s">
        <v>593</v>
      </c>
      <c r="D40" s="275" t="s">
        <v>594</v>
      </c>
      <c r="E40" s="276" t="s">
        <v>99</v>
      </c>
      <c r="F40" s="277">
        <v>6.76</v>
      </c>
      <c r="G40" s="37"/>
      <c r="H40" s="42"/>
    </row>
    <row r="41" spans="1:8" s="2" customFormat="1" ht="16.8" customHeight="1">
      <c r="A41" s="37"/>
      <c r="B41" s="42"/>
      <c r="C41" s="278" t="s">
        <v>32</v>
      </c>
      <c r="D41" s="278" t="s">
        <v>595</v>
      </c>
      <c r="E41" s="19" t="s">
        <v>32</v>
      </c>
      <c r="F41" s="279">
        <v>6.76</v>
      </c>
      <c r="G41" s="37"/>
      <c r="H41" s="42"/>
    </row>
    <row r="42" spans="1:8" s="2" customFormat="1" ht="16.8" customHeight="1">
      <c r="A42" s="37"/>
      <c r="B42" s="42"/>
      <c r="C42" s="274" t="s">
        <v>596</v>
      </c>
      <c r="D42" s="275" t="s">
        <v>597</v>
      </c>
      <c r="E42" s="276" t="s">
        <v>99</v>
      </c>
      <c r="F42" s="277">
        <v>48.64</v>
      </c>
      <c r="G42" s="37"/>
      <c r="H42" s="42"/>
    </row>
    <row r="43" spans="1:8" s="2" customFormat="1" ht="16.8" customHeight="1">
      <c r="A43" s="37"/>
      <c r="B43" s="42"/>
      <c r="C43" s="278" t="s">
        <v>32</v>
      </c>
      <c r="D43" s="278" t="s">
        <v>598</v>
      </c>
      <c r="E43" s="19" t="s">
        <v>32</v>
      </c>
      <c r="F43" s="279">
        <v>48.64</v>
      </c>
      <c r="G43" s="37"/>
      <c r="H43" s="42"/>
    </row>
    <row r="44" spans="1:8" s="2" customFormat="1" ht="16.8" customHeight="1">
      <c r="A44" s="37"/>
      <c r="B44" s="42"/>
      <c r="C44" s="274" t="s">
        <v>599</v>
      </c>
      <c r="D44" s="275" t="s">
        <v>600</v>
      </c>
      <c r="E44" s="276" t="s">
        <v>99</v>
      </c>
      <c r="F44" s="277">
        <v>7.6</v>
      </c>
      <c r="G44" s="37"/>
      <c r="H44" s="42"/>
    </row>
    <row r="45" spans="1:8" s="2" customFormat="1" ht="16.8" customHeight="1">
      <c r="A45" s="37"/>
      <c r="B45" s="42"/>
      <c r="C45" s="278" t="s">
        <v>32</v>
      </c>
      <c r="D45" s="278" t="s">
        <v>601</v>
      </c>
      <c r="E45" s="19" t="s">
        <v>32</v>
      </c>
      <c r="F45" s="279">
        <v>7.6</v>
      </c>
      <c r="G45" s="37"/>
      <c r="H45" s="42"/>
    </row>
    <row r="46" spans="1:8" s="2" customFormat="1" ht="16.8" customHeight="1">
      <c r="A46" s="37"/>
      <c r="B46" s="42"/>
      <c r="C46" s="274" t="s">
        <v>602</v>
      </c>
      <c r="D46" s="275" t="s">
        <v>603</v>
      </c>
      <c r="E46" s="276" t="s">
        <v>99</v>
      </c>
      <c r="F46" s="277">
        <v>2.34</v>
      </c>
      <c r="G46" s="37"/>
      <c r="H46" s="42"/>
    </row>
    <row r="47" spans="1:8" s="2" customFormat="1" ht="16.8" customHeight="1">
      <c r="A47" s="37"/>
      <c r="B47" s="42"/>
      <c r="C47" s="278" t="s">
        <v>32</v>
      </c>
      <c r="D47" s="278" t="s">
        <v>604</v>
      </c>
      <c r="E47" s="19" t="s">
        <v>32</v>
      </c>
      <c r="F47" s="279">
        <v>2.34</v>
      </c>
      <c r="G47" s="37"/>
      <c r="H47" s="42"/>
    </row>
    <row r="48" spans="1:8" s="2" customFormat="1" ht="16.8" customHeight="1">
      <c r="A48" s="37"/>
      <c r="B48" s="42"/>
      <c r="C48" s="274" t="s">
        <v>605</v>
      </c>
      <c r="D48" s="275" t="s">
        <v>606</v>
      </c>
      <c r="E48" s="276" t="s">
        <v>99</v>
      </c>
      <c r="F48" s="277">
        <v>1.46</v>
      </c>
      <c r="G48" s="37"/>
      <c r="H48" s="42"/>
    </row>
    <row r="49" spans="1:8" s="2" customFormat="1" ht="16.8" customHeight="1">
      <c r="A49" s="37"/>
      <c r="B49" s="42"/>
      <c r="C49" s="278" t="s">
        <v>32</v>
      </c>
      <c r="D49" s="278" t="s">
        <v>607</v>
      </c>
      <c r="E49" s="19" t="s">
        <v>32</v>
      </c>
      <c r="F49" s="279">
        <v>1.46</v>
      </c>
      <c r="G49" s="37"/>
      <c r="H49" s="42"/>
    </row>
    <row r="50" spans="1:8" s="2" customFormat="1" ht="16.8" customHeight="1">
      <c r="A50" s="37"/>
      <c r="B50" s="42"/>
      <c r="C50" s="274" t="s">
        <v>608</v>
      </c>
      <c r="D50" s="275" t="s">
        <v>609</v>
      </c>
      <c r="E50" s="276" t="s">
        <v>99</v>
      </c>
      <c r="F50" s="277">
        <v>1565.22</v>
      </c>
      <c r="G50" s="37"/>
      <c r="H50" s="42"/>
    </row>
    <row r="51" spans="1:8" s="2" customFormat="1" ht="16.8" customHeight="1">
      <c r="A51" s="37"/>
      <c r="B51" s="42"/>
      <c r="C51" s="278" t="s">
        <v>32</v>
      </c>
      <c r="D51" s="278" t="s">
        <v>610</v>
      </c>
      <c r="E51" s="19" t="s">
        <v>32</v>
      </c>
      <c r="F51" s="279">
        <v>1565.22</v>
      </c>
      <c r="G51" s="37"/>
      <c r="H51" s="42"/>
    </row>
    <row r="52" spans="1:8" s="2" customFormat="1" ht="16.8" customHeight="1">
      <c r="A52" s="37"/>
      <c r="B52" s="42"/>
      <c r="C52" s="274" t="s">
        <v>611</v>
      </c>
      <c r="D52" s="275" t="s">
        <v>612</v>
      </c>
      <c r="E52" s="276" t="s">
        <v>99</v>
      </c>
      <c r="F52" s="277">
        <v>8.5</v>
      </c>
      <c r="G52" s="37"/>
      <c r="H52" s="42"/>
    </row>
    <row r="53" spans="1:8" s="2" customFormat="1" ht="16.8" customHeight="1">
      <c r="A53" s="37"/>
      <c r="B53" s="42"/>
      <c r="C53" s="278" t="s">
        <v>32</v>
      </c>
      <c r="D53" s="278" t="s">
        <v>613</v>
      </c>
      <c r="E53" s="19" t="s">
        <v>32</v>
      </c>
      <c r="F53" s="279">
        <v>8.5</v>
      </c>
      <c r="G53" s="37"/>
      <c r="H53" s="42"/>
    </row>
    <row r="54" spans="1:8" s="2" customFormat="1" ht="16.8" customHeight="1">
      <c r="A54" s="37"/>
      <c r="B54" s="42"/>
      <c r="C54" s="274" t="s">
        <v>614</v>
      </c>
      <c r="D54" s="275" t="s">
        <v>615</v>
      </c>
      <c r="E54" s="276" t="s">
        <v>99</v>
      </c>
      <c r="F54" s="277">
        <v>35.619999999999997</v>
      </c>
      <c r="G54" s="37"/>
      <c r="H54" s="42"/>
    </row>
    <row r="55" spans="1:8" s="2" customFormat="1" ht="16.8" customHeight="1">
      <c r="A55" s="37"/>
      <c r="B55" s="42"/>
      <c r="C55" s="278" t="s">
        <v>32</v>
      </c>
      <c r="D55" s="278" t="s">
        <v>616</v>
      </c>
      <c r="E55" s="19" t="s">
        <v>32</v>
      </c>
      <c r="F55" s="279">
        <v>35.619999999999997</v>
      </c>
      <c r="G55" s="37"/>
      <c r="H55" s="42"/>
    </row>
    <row r="56" spans="1:8" s="2" customFormat="1" ht="16.8" customHeight="1">
      <c r="A56" s="37"/>
      <c r="B56" s="42"/>
      <c r="C56" s="274" t="s">
        <v>617</v>
      </c>
      <c r="D56" s="275" t="s">
        <v>618</v>
      </c>
      <c r="E56" s="276" t="s">
        <v>99</v>
      </c>
      <c r="F56" s="277">
        <v>23.31</v>
      </c>
      <c r="G56" s="37"/>
      <c r="H56" s="42"/>
    </row>
    <row r="57" spans="1:8" s="2" customFormat="1" ht="16.8" customHeight="1">
      <c r="A57" s="37"/>
      <c r="B57" s="42"/>
      <c r="C57" s="278" t="s">
        <v>32</v>
      </c>
      <c r="D57" s="278" t="s">
        <v>619</v>
      </c>
      <c r="E57" s="19" t="s">
        <v>32</v>
      </c>
      <c r="F57" s="279">
        <v>23.31</v>
      </c>
      <c r="G57" s="37"/>
      <c r="H57" s="42"/>
    </row>
    <row r="58" spans="1:8" s="2" customFormat="1" ht="16.8" customHeight="1">
      <c r="A58" s="37"/>
      <c r="B58" s="42"/>
      <c r="C58" s="274" t="s">
        <v>620</v>
      </c>
      <c r="D58" s="275" t="s">
        <v>621</v>
      </c>
      <c r="E58" s="276" t="s">
        <v>99</v>
      </c>
      <c r="F58" s="277">
        <v>0.99</v>
      </c>
      <c r="G58" s="37"/>
      <c r="H58" s="42"/>
    </row>
    <row r="59" spans="1:8" s="2" customFormat="1" ht="16.8" customHeight="1">
      <c r="A59" s="37"/>
      <c r="B59" s="42"/>
      <c r="C59" s="278" t="s">
        <v>32</v>
      </c>
      <c r="D59" s="278" t="s">
        <v>622</v>
      </c>
      <c r="E59" s="19" t="s">
        <v>32</v>
      </c>
      <c r="F59" s="279">
        <v>0.99</v>
      </c>
      <c r="G59" s="37"/>
      <c r="H59" s="42"/>
    </row>
    <row r="60" spans="1:8" s="2" customFormat="1" ht="16.8" customHeight="1">
      <c r="A60" s="37"/>
      <c r="B60" s="42"/>
      <c r="C60" s="274" t="s">
        <v>623</v>
      </c>
      <c r="D60" s="275" t="s">
        <v>624</v>
      </c>
      <c r="E60" s="276" t="s">
        <v>355</v>
      </c>
      <c r="F60" s="277">
        <v>5.71</v>
      </c>
      <c r="G60" s="37"/>
      <c r="H60" s="42"/>
    </row>
    <row r="61" spans="1:8" s="2" customFormat="1" ht="16.8" customHeight="1">
      <c r="A61" s="37"/>
      <c r="B61" s="42"/>
      <c r="C61" s="278" t="s">
        <v>32</v>
      </c>
      <c r="D61" s="278" t="s">
        <v>625</v>
      </c>
      <c r="E61" s="19" t="s">
        <v>32</v>
      </c>
      <c r="F61" s="279">
        <v>5.71</v>
      </c>
      <c r="G61" s="37"/>
      <c r="H61" s="42"/>
    </row>
    <row r="62" spans="1:8" s="2" customFormat="1" ht="7.35" customHeight="1">
      <c r="A62" s="37"/>
      <c r="B62" s="138"/>
      <c r="C62" s="139"/>
      <c r="D62" s="139"/>
      <c r="E62" s="139"/>
      <c r="F62" s="139"/>
      <c r="G62" s="139"/>
      <c r="H62" s="42"/>
    </row>
    <row r="63" spans="1:8" s="2" customFormat="1" ht="10.199999999999999">
      <c r="A63" s="37"/>
      <c r="B63" s="37"/>
      <c r="C63" s="37"/>
      <c r="D63" s="37"/>
      <c r="E63" s="37"/>
      <c r="F63" s="37"/>
      <c r="G63" s="37"/>
      <c r="H63" s="37"/>
    </row>
  </sheetData>
  <sheetProtection algorithmName="SHA-512" hashValue="nRC+/semeQzWnabcY7+CleN5a9Zclqw2ceK3N+864Olyxb5EJ7a+4Beey7ClOV2L2EJWJaiBeXYsxMN8qdu5iQ==" saltValue="Hq/43A/wkVWef0H3i7ZWnImvhJBPJ/mJGpjIcCUcs7+JfUo3ECRcxeoY6O4MYRx2gShSxyukQxXXuh7TYwKlcw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Header>&amp;LBENEŠOV - DOPRAVNÍ OPATŘENÍ U NÁDRAŽÍ (MĚSTO-SFDI-NEUZANTELNÉ NÁKLADY)&amp;CDOPAS s.r.o.&amp;RPOLOŽKOVÝ VÝKAZ VÝMĚR</oddHeader>
    <oddFooter>&amp;LSeznam figur&amp;CStrana &amp;P z &amp;N&amp;RPoložkový soupis prací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81" customWidth="1"/>
    <col min="2" max="2" width="1.7109375" style="281" customWidth="1"/>
    <col min="3" max="4" width="5" style="281" customWidth="1"/>
    <col min="5" max="5" width="11.7109375" style="281" customWidth="1"/>
    <col min="6" max="6" width="9.140625" style="281" customWidth="1"/>
    <col min="7" max="7" width="5" style="281" customWidth="1"/>
    <col min="8" max="8" width="77.85546875" style="281" customWidth="1"/>
    <col min="9" max="10" width="20" style="281" customWidth="1"/>
    <col min="11" max="11" width="1.7109375" style="281" customWidth="1"/>
  </cols>
  <sheetData>
    <row r="1" spans="2:11" s="1" customFormat="1" ht="37.5" customHeight="1"/>
    <row r="2" spans="2:11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17" customFormat="1" ht="45" customHeight="1">
      <c r="B3" s="285"/>
      <c r="C3" s="411" t="s">
        <v>626</v>
      </c>
      <c r="D3" s="411"/>
      <c r="E3" s="411"/>
      <c r="F3" s="411"/>
      <c r="G3" s="411"/>
      <c r="H3" s="411"/>
      <c r="I3" s="411"/>
      <c r="J3" s="411"/>
      <c r="K3" s="286"/>
    </row>
    <row r="4" spans="2:11" s="1" customFormat="1" ht="25.5" customHeight="1">
      <c r="B4" s="287"/>
      <c r="C4" s="416" t="s">
        <v>627</v>
      </c>
      <c r="D4" s="416"/>
      <c r="E4" s="416"/>
      <c r="F4" s="416"/>
      <c r="G4" s="416"/>
      <c r="H4" s="416"/>
      <c r="I4" s="416"/>
      <c r="J4" s="416"/>
      <c r="K4" s="288"/>
    </row>
    <row r="5" spans="2:11" s="1" customFormat="1" ht="5.25" customHeight="1">
      <c r="B5" s="287"/>
      <c r="C5" s="289"/>
      <c r="D5" s="289"/>
      <c r="E5" s="289"/>
      <c r="F5" s="289"/>
      <c r="G5" s="289"/>
      <c r="H5" s="289"/>
      <c r="I5" s="289"/>
      <c r="J5" s="289"/>
      <c r="K5" s="288"/>
    </row>
    <row r="6" spans="2:11" s="1" customFormat="1" ht="15" customHeight="1">
      <c r="B6" s="287"/>
      <c r="C6" s="415" t="s">
        <v>628</v>
      </c>
      <c r="D6" s="415"/>
      <c r="E6" s="415"/>
      <c r="F6" s="415"/>
      <c r="G6" s="415"/>
      <c r="H6" s="415"/>
      <c r="I6" s="415"/>
      <c r="J6" s="415"/>
      <c r="K6" s="288"/>
    </row>
    <row r="7" spans="2:11" s="1" customFormat="1" ht="15" customHeight="1">
      <c r="B7" s="291"/>
      <c r="C7" s="415" t="s">
        <v>629</v>
      </c>
      <c r="D7" s="415"/>
      <c r="E7" s="415"/>
      <c r="F7" s="415"/>
      <c r="G7" s="415"/>
      <c r="H7" s="415"/>
      <c r="I7" s="415"/>
      <c r="J7" s="415"/>
      <c r="K7" s="288"/>
    </row>
    <row r="8" spans="2:11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pans="2:11" s="1" customFormat="1" ht="15" customHeight="1">
      <c r="B9" s="291"/>
      <c r="C9" s="415" t="s">
        <v>630</v>
      </c>
      <c r="D9" s="415"/>
      <c r="E9" s="415"/>
      <c r="F9" s="415"/>
      <c r="G9" s="415"/>
      <c r="H9" s="415"/>
      <c r="I9" s="415"/>
      <c r="J9" s="415"/>
      <c r="K9" s="288"/>
    </row>
    <row r="10" spans="2:11" s="1" customFormat="1" ht="15" customHeight="1">
      <c r="B10" s="291"/>
      <c r="C10" s="290"/>
      <c r="D10" s="415" t="s">
        <v>631</v>
      </c>
      <c r="E10" s="415"/>
      <c r="F10" s="415"/>
      <c r="G10" s="415"/>
      <c r="H10" s="415"/>
      <c r="I10" s="415"/>
      <c r="J10" s="415"/>
      <c r="K10" s="288"/>
    </row>
    <row r="11" spans="2:11" s="1" customFormat="1" ht="15" customHeight="1">
      <c r="B11" s="291"/>
      <c r="C11" s="292"/>
      <c r="D11" s="415" t="s">
        <v>632</v>
      </c>
      <c r="E11" s="415"/>
      <c r="F11" s="415"/>
      <c r="G11" s="415"/>
      <c r="H11" s="415"/>
      <c r="I11" s="415"/>
      <c r="J11" s="415"/>
      <c r="K11" s="288"/>
    </row>
    <row r="12" spans="2:11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pans="2:11" s="1" customFormat="1" ht="15" customHeight="1">
      <c r="B13" s="291"/>
      <c r="C13" s="292"/>
      <c r="D13" s="293" t="s">
        <v>633</v>
      </c>
      <c r="E13" s="290"/>
      <c r="F13" s="290"/>
      <c r="G13" s="290"/>
      <c r="H13" s="290"/>
      <c r="I13" s="290"/>
      <c r="J13" s="290"/>
      <c r="K13" s="288"/>
    </row>
    <row r="14" spans="2:11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pans="2:11" s="1" customFormat="1" ht="15" customHeight="1">
      <c r="B15" s="291"/>
      <c r="C15" s="292"/>
      <c r="D15" s="415" t="s">
        <v>634</v>
      </c>
      <c r="E15" s="415"/>
      <c r="F15" s="415"/>
      <c r="G15" s="415"/>
      <c r="H15" s="415"/>
      <c r="I15" s="415"/>
      <c r="J15" s="415"/>
      <c r="K15" s="288"/>
    </row>
    <row r="16" spans="2:11" s="1" customFormat="1" ht="15" customHeight="1">
      <c r="B16" s="291"/>
      <c r="C16" s="292"/>
      <c r="D16" s="415" t="s">
        <v>635</v>
      </c>
      <c r="E16" s="415"/>
      <c r="F16" s="415"/>
      <c r="G16" s="415"/>
      <c r="H16" s="415"/>
      <c r="I16" s="415"/>
      <c r="J16" s="415"/>
      <c r="K16" s="288"/>
    </row>
    <row r="17" spans="2:11" s="1" customFormat="1" ht="15" customHeight="1">
      <c r="B17" s="291"/>
      <c r="C17" s="292"/>
      <c r="D17" s="415" t="s">
        <v>636</v>
      </c>
      <c r="E17" s="415"/>
      <c r="F17" s="415"/>
      <c r="G17" s="415"/>
      <c r="H17" s="415"/>
      <c r="I17" s="415"/>
      <c r="J17" s="415"/>
      <c r="K17" s="288"/>
    </row>
    <row r="18" spans="2:11" s="1" customFormat="1" ht="15" customHeight="1">
      <c r="B18" s="291"/>
      <c r="C18" s="292"/>
      <c r="D18" s="292"/>
      <c r="E18" s="294" t="s">
        <v>88</v>
      </c>
      <c r="F18" s="415" t="s">
        <v>637</v>
      </c>
      <c r="G18" s="415"/>
      <c r="H18" s="415"/>
      <c r="I18" s="415"/>
      <c r="J18" s="415"/>
      <c r="K18" s="288"/>
    </row>
    <row r="19" spans="2:11" s="1" customFormat="1" ht="15" customHeight="1">
      <c r="B19" s="291"/>
      <c r="C19" s="292"/>
      <c r="D19" s="292"/>
      <c r="E19" s="294" t="s">
        <v>638</v>
      </c>
      <c r="F19" s="415" t="s">
        <v>639</v>
      </c>
      <c r="G19" s="415"/>
      <c r="H19" s="415"/>
      <c r="I19" s="415"/>
      <c r="J19" s="415"/>
      <c r="K19" s="288"/>
    </row>
    <row r="20" spans="2:11" s="1" customFormat="1" ht="15" customHeight="1">
      <c r="B20" s="291"/>
      <c r="C20" s="292"/>
      <c r="D20" s="292"/>
      <c r="E20" s="294" t="s">
        <v>640</v>
      </c>
      <c r="F20" s="415" t="s">
        <v>641</v>
      </c>
      <c r="G20" s="415"/>
      <c r="H20" s="415"/>
      <c r="I20" s="415"/>
      <c r="J20" s="415"/>
      <c r="K20" s="288"/>
    </row>
    <row r="21" spans="2:11" s="1" customFormat="1" ht="15" customHeight="1">
      <c r="B21" s="291"/>
      <c r="C21" s="292"/>
      <c r="D21" s="292"/>
      <c r="E21" s="294" t="s">
        <v>94</v>
      </c>
      <c r="F21" s="415" t="s">
        <v>642</v>
      </c>
      <c r="G21" s="415"/>
      <c r="H21" s="415"/>
      <c r="I21" s="415"/>
      <c r="J21" s="415"/>
      <c r="K21" s="288"/>
    </row>
    <row r="22" spans="2:11" s="1" customFormat="1" ht="15" customHeight="1">
      <c r="B22" s="291"/>
      <c r="C22" s="292"/>
      <c r="D22" s="292"/>
      <c r="E22" s="294" t="s">
        <v>643</v>
      </c>
      <c r="F22" s="415" t="s">
        <v>644</v>
      </c>
      <c r="G22" s="415"/>
      <c r="H22" s="415"/>
      <c r="I22" s="415"/>
      <c r="J22" s="415"/>
      <c r="K22" s="288"/>
    </row>
    <row r="23" spans="2:11" s="1" customFormat="1" ht="15" customHeight="1">
      <c r="B23" s="291"/>
      <c r="C23" s="292"/>
      <c r="D23" s="292"/>
      <c r="E23" s="294" t="s">
        <v>645</v>
      </c>
      <c r="F23" s="415" t="s">
        <v>646</v>
      </c>
      <c r="G23" s="415"/>
      <c r="H23" s="415"/>
      <c r="I23" s="415"/>
      <c r="J23" s="415"/>
      <c r="K23" s="288"/>
    </row>
    <row r="24" spans="2:11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pans="2:11" s="1" customFormat="1" ht="15" customHeight="1">
      <c r="B25" s="291"/>
      <c r="C25" s="415" t="s">
        <v>647</v>
      </c>
      <c r="D25" s="415"/>
      <c r="E25" s="415"/>
      <c r="F25" s="415"/>
      <c r="G25" s="415"/>
      <c r="H25" s="415"/>
      <c r="I25" s="415"/>
      <c r="J25" s="415"/>
      <c r="K25" s="288"/>
    </row>
    <row r="26" spans="2:11" s="1" customFormat="1" ht="15" customHeight="1">
      <c r="B26" s="291"/>
      <c r="C26" s="415" t="s">
        <v>648</v>
      </c>
      <c r="D26" s="415"/>
      <c r="E26" s="415"/>
      <c r="F26" s="415"/>
      <c r="G26" s="415"/>
      <c r="H26" s="415"/>
      <c r="I26" s="415"/>
      <c r="J26" s="415"/>
      <c r="K26" s="288"/>
    </row>
    <row r="27" spans="2:11" s="1" customFormat="1" ht="15" customHeight="1">
      <c r="B27" s="291"/>
      <c r="C27" s="290"/>
      <c r="D27" s="415" t="s">
        <v>649</v>
      </c>
      <c r="E27" s="415"/>
      <c r="F27" s="415"/>
      <c r="G27" s="415"/>
      <c r="H27" s="415"/>
      <c r="I27" s="415"/>
      <c r="J27" s="415"/>
      <c r="K27" s="288"/>
    </row>
    <row r="28" spans="2:11" s="1" customFormat="1" ht="15" customHeight="1">
      <c r="B28" s="291"/>
      <c r="C28" s="292"/>
      <c r="D28" s="415" t="s">
        <v>650</v>
      </c>
      <c r="E28" s="415"/>
      <c r="F28" s="415"/>
      <c r="G28" s="415"/>
      <c r="H28" s="415"/>
      <c r="I28" s="415"/>
      <c r="J28" s="415"/>
      <c r="K28" s="288"/>
    </row>
    <row r="29" spans="2:11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pans="2:11" s="1" customFormat="1" ht="15" customHeight="1">
      <c r="B30" s="291"/>
      <c r="C30" s="292"/>
      <c r="D30" s="415" t="s">
        <v>651</v>
      </c>
      <c r="E30" s="415"/>
      <c r="F30" s="415"/>
      <c r="G30" s="415"/>
      <c r="H30" s="415"/>
      <c r="I30" s="415"/>
      <c r="J30" s="415"/>
      <c r="K30" s="288"/>
    </row>
    <row r="31" spans="2:11" s="1" customFormat="1" ht="15" customHeight="1">
      <c r="B31" s="291"/>
      <c r="C31" s="292"/>
      <c r="D31" s="415" t="s">
        <v>652</v>
      </c>
      <c r="E31" s="415"/>
      <c r="F31" s="415"/>
      <c r="G31" s="415"/>
      <c r="H31" s="415"/>
      <c r="I31" s="415"/>
      <c r="J31" s="415"/>
      <c r="K31" s="288"/>
    </row>
    <row r="32" spans="2:11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pans="2:11" s="1" customFormat="1" ht="15" customHeight="1">
      <c r="B33" s="291"/>
      <c r="C33" s="292"/>
      <c r="D33" s="415" t="s">
        <v>653</v>
      </c>
      <c r="E33" s="415"/>
      <c r="F33" s="415"/>
      <c r="G33" s="415"/>
      <c r="H33" s="415"/>
      <c r="I33" s="415"/>
      <c r="J33" s="415"/>
      <c r="K33" s="288"/>
    </row>
    <row r="34" spans="2:11" s="1" customFormat="1" ht="15" customHeight="1">
      <c r="B34" s="291"/>
      <c r="C34" s="292"/>
      <c r="D34" s="415" t="s">
        <v>654</v>
      </c>
      <c r="E34" s="415"/>
      <c r="F34" s="415"/>
      <c r="G34" s="415"/>
      <c r="H34" s="415"/>
      <c r="I34" s="415"/>
      <c r="J34" s="415"/>
      <c r="K34" s="288"/>
    </row>
    <row r="35" spans="2:11" s="1" customFormat="1" ht="15" customHeight="1">
      <c r="B35" s="291"/>
      <c r="C35" s="292"/>
      <c r="D35" s="415" t="s">
        <v>655</v>
      </c>
      <c r="E35" s="415"/>
      <c r="F35" s="415"/>
      <c r="G35" s="415"/>
      <c r="H35" s="415"/>
      <c r="I35" s="415"/>
      <c r="J35" s="415"/>
      <c r="K35" s="288"/>
    </row>
    <row r="36" spans="2:11" s="1" customFormat="1" ht="15" customHeight="1">
      <c r="B36" s="291"/>
      <c r="C36" s="292"/>
      <c r="D36" s="290"/>
      <c r="E36" s="293" t="s">
        <v>117</v>
      </c>
      <c r="F36" s="290"/>
      <c r="G36" s="415" t="s">
        <v>656</v>
      </c>
      <c r="H36" s="415"/>
      <c r="I36" s="415"/>
      <c r="J36" s="415"/>
      <c r="K36" s="288"/>
    </row>
    <row r="37" spans="2:11" s="1" customFormat="1" ht="30.75" customHeight="1">
      <c r="B37" s="291"/>
      <c r="C37" s="292"/>
      <c r="D37" s="290"/>
      <c r="E37" s="293" t="s">
        <v>657</v>
      </c>
      <c r="F37" s="290"/>
      <c r="G37" s="415" t="s">
        <v>658</v>
      </c>
      <c r="H37" s="415"/>
      <c r="I37" s="415"/>
      <c r="J37" s="415"/>
      <c r="K37" s="288"/>
    </row>
    <row r="38" spans="2:11" s="1" customFormat="1" ht="15" customHeight="1">
      <c r="B38" s="291"/>
      <c r="C38" s="292"/>
      <c r="D38" s="290"/>
      <c r="E38" s="293" t="s">
        <v>62</v>
      </c>
      <c r="F38" s="290"/>
      <c r="G38" s="415" t="s">
        <v>659</v>
      </c>
      <c r="H38" s="415"/>
      <c r="I38" s="415"/>
      <c r="J38" s="415"/>
      <c r="K38" s="288"/>
    </row>
    <row r="39" spans="2:11" s="1" customFormat="1" ht="15" customHeight="1">
      <c r="B39" s="291"/>
      <c r="C39" s="292"/>
      <c r="D39" s="290"/>
      <c r="E39" s="293" t="s">
        <v>63</v>
      </c>
      <c r="F39" s="290"/>
      <c r="G39" s="415" t="s">
        <v>660</v>
      </c>
      <c r="H39" s="415"/>
      <c r="I39" s="415"/>
      <c r="J39" s="415"/>
      <c r="K39" s="288"/>
    </row>
    <row r="40" spans="2:11" s="1" customFormat="1" ht="15" customHeight="1">
      <c r="B40" s="291"/>
      <c r="C40" s="292"/>
      <c r="D40" s="290"/>
      <c r="E40" s="293" t="s">
        <v>118</v>
      </c>
      <c r="F40" s="290"/>
      <c r="G40" s="415" t="s">
        <v>661</v>
      </c>
      <c r="H40" s="415"/>
      <c r="I40" s="415"/>
      <c r="J40" s="415"/>
      <c r="K40" s="288"/>
    </row>
    <row r="41" spans="2:11" s="1" customFormat="1" ht="15" customHeight="1">
      <c r="B41" s="291"/>
      <c r="C41" s="292"/>
      <c r="D41" s="290"/>
      <c r="E41" s="293" t="s">
        <v>119</v>
      </c>
      <c r="F41" s="290"/>
      <c r="G41" s="415" t="s">
        <v>662</v>
      </c>
      <c r="H41" s="415"/>
      <c r="I41" s="415"/>
      <c r="J41" s="415"/>
      <c r="K41" s="288"/>
    </row>
    <row r="42" spans="2:11" s="1" customFormat="1" ht="15" customHeight="1">
      <c r="B42" s="291"/>
      <c r="C42" s="292"/>
      <c r="D42" s="290"/>
      <c r="E42" s="293" t="s">
        <v>663</v>
      </c>
      <c r="F42" s="290"/>
      <c r="G42" s="415" t="s">
        <v>664</v>
      </c>
      <c r="H42" s="415"/>
      <c r="I42" s="415"/>
      <c r="J42" s="415"/>
      <c r="K42" s="288"/>
    </row>
    <row r="43" spans="2:11" s="1" customFormat="1" ht="15" customHeight="1">
      <c r="B43" s="291"/>
      <c r="C43" s="292"/>
      <c r="D43" s="290"/>
      <c r="E43" s="293"/>
      <c r="F43" s="290"/>
      <c r="G43" s="415" t="s">
        <v>665</v>
      </c>
      <c r="H43" s="415"/>
      <c r="I43" s="415"/>
      <c r="J43" s="415"/>
      <c r="K43" s="288"/>
    </row>
    <row r="44" spans="2:11" s="1" customFormat="1" ht="15" customHeight="1">
      <c r="B44" s="291"/>
      <c r="C44" s="292"/>
      <c r="D44" s="290"/>
      <c r="E44" s="293" t="s">
        <v>666</v>
      </c>
      <c r="F44" s="290"/>
      <c r="G44" s="415" t="s">
        <v>667</v>
      </c>
      <c r="H44" s="415"/>
      <c r="I44" s="415"/>
      <c r="J44" s="415"/>
      <c r="K44" s="288"/>
    </row>
    <row r="45" spans="2:11" s="1" customFormat="1" ht="15" customHeight="1">
      <c r="B45" s="291"/>
      <c r="C45" s="292"/>
      <c r="D45" s="290"/>
      <c r="E45" s="293" t="s">
        <v>121</v>
      </c>
      <c r="F45" s="290"/>
      <c r="G45" s="415" t="s">
        <v>668</v>
      </c>
      <c r="H45" s="415"/>
      <c r="I45" s="415"/>
      <c r="J45" s="415"/>
      <c r="K45" s="288"/>
    </row>
    <row r="46" spans="2:11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pans="2:11" s="1" customFormat="1" ht="15" customHeight="1">
      <c r="B47" s="291"/>
      <c r="C47" s="292"/>
      <c r="D47" s="415" t="s">
        <v>669</v>
      </c>
      <c r="E47" s="415"/>
      <c r="F47" s="415"/>
      <c r="G47" s="415"/>
      <c r="H47" s="415"/>
      <c r="I47" s="415"/>
      <c r="J47" s="415"/>
      <c r="K47" s="288"/>
    </row>
    <row r="48" spans="2:11" s="1" customFormat="1" ht="15" customHeight="1">
      <c r="B48" s="291"/>
      <c r="C48" s="292"/>
      <c r="D48" s="292"/>
      <c r="E48" s="415" t="s">
        <v>670</v>
      </c>
      <c r="F48" s="415"/>
      <c r="G48" s="415"/>
      <c r="H48" s="415"/>
      <c r="I48" s="415"/>
      <c r="J48" s="415"/>
      <c r="K48" s="288"/>
    </row>
    <row r="49" spans="2:11" s="1" customFormat="1" ht="15" customHeight="1">
      <c r="B49" s="291"/>
      <c r="C49" s="292"/>
      <c r="D49" s="292"/>
      <c r="E49" s="415" t="s">
        <v>671</v>
      </c>
      <c r="F49" s="415"/>
      <c r="G49" s="415"/>
      <c r="H49" s="415"/>
      <c r="I49" s="415"/>
      <c r="J49" s="415"/>
      <c r="K49" s="288"/>
    </row>
    <row r="50" spans="2:11" s="1" customFormat="1" ht="15" customHeight="1">
      <c r="B50" s="291"/>
      <c r="C50" s="292"/>
      <c r="D50" s="292"/>
      <c r="E50" s="415" t="s">
        <v>672</v>
      </c>
      <c r="F50" s="415"/>
      <c r="G50" s="415"/>
      <c r="H50" s="415"/>
      <c r="I50" s="415"/>
      <c r="J50" s="415"/>
      <c r="K50" s="288"/>
    </row>
    <row r="51" spans="2:11" s="1" customFormat="1" ht="15" customHeight="1">
      <c r="B51" s="291"/>
      <c r="C51" s="292"/>
      <c r="D51" s="415" t="s">
        <v>673</v>
      </c>
      <c r="E51" s="415"/>
      <c r="F51" s="415"/>
      <c r="G51" s="415"/>
      <c r="H51" s="415"/>
      <c r="I51" s="415"/>
      <c r="J51" s="415"/>
      <c r="K51" s="288"/>
    </row>
    <row r="52" spans="2:11" s="1" customFormat="1" ht="25.5" customHeight="1">
      <c r="B52" s="287"/>
      <c r="C52" s="416" t="s">
        <v>674</v>
      </c>
      <c r="D52" s="416"/>
      <c r="E52" s="416"/>
      <c r="F52" s="416"/>
      <c r="G52" s="416"/>
      <c r="H52" s="416"/>
      <c r="I52" s="416"/>
      <c r="J52" s="416"/>
      <c r="K52" s="288"/>
    </row>
    <row r="53" spans="2:11" s="1" customFormat="1" ht="5.25" customHeight="1">
      <c r="B53" s="287"/>
      <c r="C53" s="289"/>
      <c r="D53" s="289"/>
      <c r="E53" s="289"/>
      <c r="F53" s="289"/>
      <c r="G53" s="289"/>
      <c r="H53" s="289"/>
      <c r="I53" s="289"/>
      <c r="J53" s="289"/>
      <c r="K53" s="288"/>
    </row>
    <row r="54" spans="2:11" s="1" customFormat="1" ht="15" customHeight="1">
      <c r="B54" s="287"/>
      <c r="C54" s="415" t="s">
        <v>675</v>
      </c>
      <c r="D54" s="415"/>
      <c r="E54" s="415"/>
      <c r="F54" s="415"/>
      <c r="G54" s="415"/>
      <c r="H54" s="415"/>
      <c r="I54" s="415"/>
      <c r="J54" s="415"/>
      <c r="K54" s="288"/>
    </row>
    <row r="55" spans="2:11" s="1" customFormat="1" ht="15" customHeight="1">
      <c r="B55" s="287"/>
      <c r="C55" s="415" t="s">
        <v>676</v>
      </c>
      <c r="D55" s="415"/>
      <c r="E55" s="415"/>
      <c r="F55" s="415"/>
      <c r="G55" s="415"/>
      <c r="H55" s="415"/>
      <c r="I55" s="415"/>
      <c r="J55" s="415"/>
      <c r="K55" s="288"/>
    </row>
    <row r="56" spans="2:11" s="1" customFormat="1" ht="12.75" customHeight="1">
      <c r="B56" s="287"/>
      <c r="C56" s="290"/>
      <c r="D56" s="290"/>
      <c r="E56" s="290"/>
      <c r="F56" s="290"/>
      <c r="G56" s="290"/>
      <c r="H56" s="290"/>
      <c r="I56" s="290"/>
      <c r="J56" s="290"/>
      <c r="K56" s="288"/>
    </row>
    <row r="57" spans="2:11" s="1" customFormat="1" ht="15" customHeight="1">
      <c r="B57" s="287"/>
      <c r="C57" s="415" t="s">
        <v>677</v>
      </c>
      <c r="D57" s="415"/>
      <c r="E57" s="415"/>
      <c r="F57" s="415"/>
      <c r="G57" s="415"/>
      <c r="H57" s="415"/>
      <c r="I57" s="415"/>
      <c r="J57" s="415"/>
      <c r="K57" s="288"/>
    </row>
    <row r="58" spans="2:11" s="1" customFormat="1" ht="15" customHeight="1">
      <c r="B58" s="287"/>
      <c r="C58" s="292"/>
      <c r="D58" s="415" t="s">
        <v>678</v>
      </c>
      <c r="E58" s="415"/>
      <c r="F58" s="415"/>
      <c r="G58" s="415"/>
      <c r="H58" s="415"/>
      <c r="I58" s="415"/>
      <c r="J58" s="415"/>
      <c r="K58" s="288"/>
    </row>
    <row r="59" spans="2:11" s="1" customFormat="1" ht="15" customHeight="1">
      <c r="B59" s="287"/>
      <c r="C59" s="292"/>
      <c r="D59" s="415" t="s">
        <v>679</v>
      </c>
      <c r="E59" s="415"/>
      <c r="F59" s="415"/>
      <c r="G59" s="415"/>
      <c r="H59" s="415"/>
      <c r="I59" s="415"/>
      <c r="J59" s="415"/>
      <c r="K59" s="288"/>
    </row>
    <row r="60" spans="2:11" s="1" customFormat="1" ht="15" customHeight="1">
      <c r="B60" s="287"/>
      <c r="C60" s="292"/>
      <c r="D60" s="415" t="s">
        <v>680</v>
      </c>
      <c r="E60" s="415"/>
      <c r="F60" s="415"/>
      <c r="G60" s="415"/>
      <c r="H60" s="415"/>
      <c r="I60" s="415"/>
      <c r="J60" s="415"/>
      <c r="K60" s="288"/>
    </row>
    <row r="61" spans="2:11" s="1" customFormat="1" ht="15" customHeight="1">
      <c r="B61" s="287"/>
      <c r="C61" s="292"/>
      <c r="D61" s="415" t="s">
        <v>681</v>
      </c>
      <c r="E61" s="415"/>
      <c r="F61" s="415"/>
      <c r="G61" s="415"/>
      <c r="H61" s="415"/>
      <c r="I61" s="415"/>
      <c r="J61" s="415"/>
      <c r="K61" s="288"/>
    </row>
    <row r="62" spans="2:11" s="1" customFormat="1" ht="15" customHeight="1">
      <c r="B62" s="287"/>
      <c r="C62" s="292"/>
      <c r="D62" s="417" t="s">
        <v>682</v>
      </c>
      <c r="E62" s="417"/>
      <c r="F62" s="417"/>
      <c r="G62" s="417"/>
      <c r="H62" s="417"/>
      <c r="I62" s="417"/>
      <c r="J62" s="417"/>
      <c r="K62" s="288"/>
    </row>
    <row r="63" spans="2:11" s="1" customFormat="1" ht="15" customHeight="1">
      <c r="B63" s="287"/>
      <c r="C63" s="292"/>
      <c r="D63" s="415" t="s">
        <v>683</v>
      </c>
      <c r="E63" s="415"/>
      <c r="F63" s="415"/>
      <c r="G63" s="415"/>
      <c r="H63" s="415"/>
      <c r="I63" s="415"/>
      <c r="J63" s="415"/>
      <c r="K63" s="288"/>
    </row>
    <row r="64" spans="2:11" s="1" customFormat="1" ht="12.75" customHeight="1">
      <c r="B64" s="287"/>
      <c r="C64" s="292"/>
      <c r="D64" s="292"/>
      <c r="E64" s="295"/>
      <c r="F64" s="292"/>
      <c r="G64" s="292"/>
      <c r="H64" s="292"/>
      <c r="I64" s="292"/>
      <c r="J64" s="292"/>
      <c r="K64" s="288"/>
    </row>
    <row r="65" spans="2:11" s="1" customFormat="1" ht="15" customHeight="1">
      <c r="B65" s="287"/>
      <c r="C65" s="292"/>
      <c r="D65" s="415" t="s">
        <v>684</v>
      </c>
      <c r="E65" s="415"/>
      <c r="F65" s="415"/>
      <c r="G65" s="415"/>
      <c r="H65" s="415"/>
      <c r="I65" s="415"/>
      <c r="J65" s="415"/>
      <c r="K65" s="288"/>
    </row>
    <row r="66" spans="2:11" s="1" customFormat="1" ht="15" customHeight="1">
      <c r="B66" s="287"/>
      <c r="C66" s="292"/>
      <c r="D66" s="417" t="s">
        <v>685</v>
      </c>
      <c r="E66" s="417"/>
      <c r="F66" s="417"/>
      <c r="G66" s="417"/>
      <c r="H66" s="417"/>
      <c r="I66" s="417"/>
      <c r="J66" s="417"/>
      <c r="K66" s="288"/>
    </row>
    <row r="67" spans="2:11" s="1" customFormat="1" ht="15" customHeight="1">
      <c r="B67" s="287"/>
      <c r="C67" s="292"/>
      <c r="D67" s="415" t="s">
        <v>686</v>
      </c>
      <c r="E67" s="415"/>
      <c r="F67" s="415"/>
      <c r="G67" s="415"/>
      <c r="H67" s="415"/>
      <c r="I67" s="415"/>
      <c r="J67" s="415"/>
      <c r="K67" s="288"/>
    </row>
    <row r="68" spans="2:11" s="1" customFormat="1" ht="15" customHeight="1">
      <c r="B68" s="287"/>
      <c r="C68" s="292"/>
      <c r="D68" s="415" t="s">
        <v>687</v>
      </c>
      <c r="E68" s="415"/>
      <c r="F68" s="415"/>
      <c r="G68" s="415"/>
      <c r="H68" s="415"/>
      <c r="I68" s="415"/>
      <c r="J68" s="415"/>
      <c r="K68" s="288"/>
    </row>
    <row r="69" spans="2:11" s="1" customFormat="1" ht="15" customHeight="1">
      <c r="B69" s="287"/>
      <c r="C69" s="292"/>
      <c r="D69" s="415" t="s">
        <v>688</v>
      </c>
      <c r="E69" s="415"/>
      <c r="F69" s="415"/>
      <c r="G69" s="415"/>
      <c r="H69" s="415"/>
      <c r="I69" s="415"/>
      <c r="J69" s="415"/>
      <c r="K69" s="288"/>
    </row>
    <row r="70" spans="2:11" s="1" customFormat="1" ht="15" customHeight="1">
      <c r="B70" s="287"/>
      <c r="C70" s="292"/>
      <c r="D70" s="415" t="s">
        <v>689</v>
      </c>
      <c r="E70" s="415"/>
      <c r="F70" s="415"/>
      <c r="G70" s="415"/>
      <c r="H70" s="415"/>
      <c r="I70" s="415"/>
      <c r="J70" s="415"/>
      <c r="K70" s="288"/>
    </row>
    <row r="71" spans="2:1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pans="2:11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pans="2:11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pans="2:11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pans="2:11" s="1" customFormat="1" ht="45" customHeight="1">
      <c r="B75" s="304"/>
      <c r="C75" s="410" t="s">
        <v>690</v>
      </c>
      <c r="D75" s="410"/>
      <c r="E75" s="410"/>
      <c r="F75" s="410"/>
      <c r="G75" s="410"/>
      <c r="H75" s="410"/>
      <c r="I75" s="410"/>
      <c r="J75" s="410"/>
      <c r="K75" s="305"/>
    </row>
    <row r="76" spans="2:11" s="1" customFormat="1" ht="17.25" customHeight="1">
      <c r="B76" s="304"/>
      <c r="C76" s="306" t="s">
        <v>691</v>
      </c>
      <c r="D76" s="306"/>
      <c r="E76" s="306"/>
      <c r="F76" s="306" t="s">
        <v>692</v>
      </c>
      <c r="G76" s="307"/>
      <c r="H76" s="306" t="s">
        <v>63</v>
      </c>
      <c r="I76" s="306" t="s">
        <v>66</v>
      </c>
      <c r="J76" s="306" t="s">
        <v>693</v>
      </c>
      <c r="K76" s="305"/>
    </row>
    <row r="77" spans="2:11" s="1" customFormat="1" ht="17.25" customHeight="1">
      <c r="B77" s="304"/>
      <c r="C77" s="308" t="s">
        <v>694</v>
      </c>
      <c r="D77" s="308"/>
      <c r="E77" s="308"/>
      <c r="F77" s="309" t="s">
        <v>695</v>
      </c>
      <c r="G77" s="310"/>
      <c r="H77" s="308"/>
      <c r="I77" s="308"/>
      <c r="J77" s="308" t="s">
        <v>696</v>
      </c>
      <c r="K77" s="305"/>
    </row>
    <row r="78" spans="2:11" s="1" customFormat="1" ht="5.25" customHeight="1">
      <c r="B78" s="304"/>
      <c r="C78" s="311"/>
      <c r="D78" s="311"/>
      <c r="E78" s="311"/>
      <c r="F78" s="311"/>
      <c r="G78" s="312"/>
      <c r="H78" s="311"/>
      <c r="I78" s="311"/>
      <c r="J78" s="311"/>
      <c r="K78" s="305"/>
    </row>
    <row r="79" spans="2:11" s="1" customFormat="1" ht="15" customHeight="1">
      <c r="B79" s="304"/>
      <c r="C79" s="293" t="s">
        <v>62</v>
      </c>
      <c r="D79" s="311"/>
      <c r="E79" s="311"/>
      <c r="F79" s="313" t="s">
        <v>697</v>
      </c>
      <c r="G79" s="312"/>
      <c r="H79" s="293" t="s">
        <v>698</v>
      </c>
      <c r="I79" s="293" t="s">
        <v>699</v>
      </c>
      <c r="J79" s="293">
        <v>20</v>
      </c>
      <c r="K79" s="305"/>
    </row>
    <row r="80" spans="2:11" s="1" customFormat="1" ht="15" customHeight="1">
      <c r="B80" s="304"/>
      <c r="C80" s="293" t="s">
        <v>700</v>
      </c>
      <c r="D80" s="293"/>
      <c r="E80" s="293"/>
      <c r="F80" s="313" t="s">
        <v>697</v>
      </c>
      <c r="G80" s="312"/>
      <c r="H80" s="293" t="s">
        <v>701</v>
      </c>
      <c r="I80" s="293" t="s">
        <v>699</v>
      </c>
      <c r="J80" s="293">
        <v>120</v>
      </c>
      <c r="K80" s="305"/>
    </row>
    <row r="81" spans="2:11" s="1" customFormat="1" ht="15" customHeight="1">
      <c r="B81" s="314"/>
      <c r="C81" s="293" t="s">
        <v>702</v>
      </c>
      <c r="D81" s="293"/>
      <c r="E81" s="293"/>
      <c r="F81" s="313" t="s">
        <v>703</v>
      </c>
      <c r="G81" s="312"/>
      <c r="H81" s="293" t="s">
        <v>704</v>
      </c>
      <c r="I81" s="293" t="s">
        <v>699</v>
      </c>
      <c r="J81" s="293">
        <v>50</v>
      </c>
      <c r="K81" s="305"/>
    </row>
    <row r="82" spans="2:11" s="1" customFormat="1" ht="15" customHeight="1">
      <c r="B82" s="314"/>
      <c r="C82" s="293" t="s">
        <v>705</v>
      </c>
      <c r="D82" s="293"/>
      <c r="E82" s="293"/>
      <c r="F82" s="313" t="s">
        <v>697</v>
      </c>
      <c r="G82" s="312"/>
      <c r="H82" s="293" t="s">
        <v>706</v>
      </c>
      <c r="I82" s="293" t="s">
        <v>707</v>
      </c>
      <c r="J82" s="293"/>
      <c r="K82" s="305"/>
    </row>
    <row r="83" spans="2:11" s="1" customFormat="1" ht="15" customHeight="1">
      <c r="B83" s="314"/>
      <c r="C83" s="315" t="s">
        <v>708</v>
      </c>
      <c r="D83" s="315"/>
      <c r="E83" s="315"/>
      <c r="F83" s="316" t="s">
        <v>703</v>
      </c>
      <c r="G83" s="315"/>
      <c r="H83" s="315" t="s">
        <v>709</v>
      </c>
      <c r="I83" s="315" t="s">
        <v>699</v>
      </c>
      <c r="J83" s="315">
        <v>15</v>
      </c>
      <c r="K83" s="305"/>
    </row>
    <row r="84" spans="2:11" s="1" customFormat="1" ht="15" customHeight="1">
      <c r="B84" s="314"/>
      <c r="C84" s="315" t="s">
        <v>710</v>
      </c>
      <c r="D84" s="315"/>
      <c r="E84" s="315"/>
      <c r="F84" s="316" t="s">
        <v>703</v>
      </c>
      <c r="G84" s="315"/>
      <c r="H84" s="315" t="s">
        <v>711</v>
      </c>
      <c r="I84" s="315" t="s">
        <v>699</v>
      </c>
      <c r="J84" s="315">
        <v>15</v>
      </c>
      <c r="K84" s="305"/>
    </row>
    <row r="85" spans="2:11" s="1" customFormat="1" ht="15" customHeight="1">
      <c r="B85" s="314"/>
      <c r="C85" s="315" t="s">
        <v>712</v>
      </c>
      <c r="D85" s="315"/>
      <c r="E85" s="315"/>
      <c r="F85" s="316" t="s">
        <v>703</v>
      </c>
      <c r="G85" s="315"/>
      <c r="H85" s="315" t="s">
        <v>713</v>
      </c>
      <c r="I85" s="315" t="s">
        <v>699</v>
      </c>
      <c r="J85" s="315">
        <v>20</v>
      </c>
      <c r="K85" s="305"/>
    </row>
    <row r="86" spans="2:11" s="1" customFormat="1" ht="15" customHeight="1">
      <c r="B86" s="314"/>
      <c r="C86" s="315" t="s">
        <v>714</v>
      </c>
      <c r="D86" s="315"/>
      <c r="E86" s="315"/>
      <c r="F86" s="316" t="s">
        <v>703</v>
      </c>
      <c r="G86" s="315"/>
      <c r="H86" s="315" t="s">
        <v>715</v>
      </c>
      <c r="I86" s="315" t="s">
        <v>699</v>
      </c>
      <c r="J86" s="315">
        <v>20</v>
      </c>
      <c r="K86" s="305"/>
    </row>
    <row r="87" spans="2:11" s="1" customFormat="1" ht="15" customHeight="1">
      <c r="B87" s="314"/>
      <c r="C87" s="293" t="s">
        <v>716</v>
      </c>
      <c r="D87" s="293"/>
      <c r="E87" s="293"/>
      <c r="F87" s="313" t="s">
        <v>703</v>
      </c>
      <c r="G87" s="312"/>
      <c r="H87" s="293" t="s">
        <v>717</v>
      </c>
      <c r="I87" s="293" t="s">
        <v>699</v>
      </c>
      <c r="J87" s="293">
        <v>50</v>
      </c>
      <c r="K87" s="305"/>
    </row>
    <row r="88" spans="2:11" s="1" customFormat="1" ht="15" customHeight="1">
      <c r="B88" s="314"/>
      <c r="C88" s="293" t="s">
        <v>718</v>
      </c>
      <c r="D88" s="293"/>
      <c r="E88" s="293"/>
      <c r="F88" s="313" t="s">
        <v>703</v>
      </c>
      <c r="G88" s="312"/>
      <c r="H88" s="293" t="s">
        <v>719</v>
      </c>
      <c r="I88" s="293" t="s">
        <v>699</v>
      </c>
      <c r="J88" s="293">
        <v>20</v>
      </c>
      <c r="K88" s="305"/>
    </row>
    <row r="89" spans="2:11" s="1" customFormat="1" ht="15" customHeight="1">
      <c r="B89" s="314"/>
      <c r="C89" s="293" t="s">
        <v>720</v>
      </c>
      <c r="D89" s="293"/>
      <c r="E89" s="293"/>
      <c r="F89" s="313" t="s">
        <v>703</v>
      </c>
      <c r="G89" s="312"/>
      <c r="H89" s="293" t="s">
        <v>721</v>
      </c>
      <c r="I89" s="293" t="s">
        <v>699</v>
      </c>
      <c r="J89" s="293">
        <v>20</v>
      </c>
      <c r="K89" s="305"/>
    </row>
    <row r="90" spans="2:11" s="1" customFormat="1" ht="15" customHeight="1">
      <c r="B90" s="314"/>
      <c r="C90" s="293" t="s">
        <v>722</v>
      </c>
      <c r="D90" s="293"/>
      <c r="E90" s="293"/>
      <c r="F90" s="313" t="s">
        <v>703</v>
      </c>
      <c r="G90" s="312"/>
      <c r="H90" s="293" t="s">
        <v>723</v>
      </c>
      <c r="I90" s="293" t="s">
        <v>699</v>
      </c>
      <c r="J90" s="293">
        <v>50</v>
      </c>
      <c r="K90" s="305"/>
    </row>
    <row r="91" spans="2:11" s="1" customFormat="1" ht="15" customHeight="1">
      <c r="B91" s="314"/>
      <c r="C91" s="293" t="s">
        <v>724</v>
      </c>
      <c r="D91" s="293"/>
      <c r="E91" s="293"/>
      <c r="F91" s="313" t="s">
        <v>703</v>
      </c>
      <c r="G91" s="312"/>
      <c r="H91" s="293" t="s">
        <v>724</v>
      </c>
      <c r="I91" s="293" t="s">
        <v>699</v>
      </c>
      <c r="J91" s="293">
        <v>50</v>
      </c>
      <c r="K91" s="305"/>
    </row>
    <row r="92" spans="2:11" s="1" customFormat="1" ht="15" customHeight="1">
      <c r="B92" s="314"/>
      <c r="C92" s="293" t="s">
        <v>725</v>
      </c>
      <c r="D92" s="293"/>
      <c r="E92" s="293"/>
      <c r="F92" s="313" t="s">
        <v>703</v>
      </c>
      <c r="G92" s="312"/>
      <c r="H92" s="293" t="s">
        <v>726</v>
      </c>
      <c r="I92" s="293" t="s">
        <v>699</v>
      </c>
      <c r="J92" s="293">
        <v>255</v>
      </c>
      <c r="K92" s="305"/>
    </row>
    <row r="93" spans="2:11" s="1" customFormat="1" ht="15" customHeight="1">
      <c r="B93" s="314"/>
      <c r="C93" s="293" t="s">
        <v>727</v>
      </c>
      <c r="D93" s="293"/>
      <c r="E93" s="293"/>
      <c r="F93" s="313" t="s">
        <v>697</v>
      </c>
      <c r="G93" s="312"/>
      <c r="H93" s="293" t="s">
        <v>728</v>
      </c>
      <c r="I93" s="293" t="s">
        <v>729</v>
      </c>
      <c r="J93" s="293"/>
      <c r="K93" s="305"/>
    </row>
    <row r="94" spans="2:11" s="1" customFormat="1" ht="15" customHeight="1">
      <c r="B94" s="314"/>
      <c r="C94" s="293" t="s">
        <v>730</v>
      </c>
      <c r="D94" s="293"/>
      <c r="E94" s="293"/>
      <c r="F94" s="313" t="s">
        <v>697</v>
      </c>
      <c r="G94" s="312"/>
      <c r="H94" s="293" t="s">
        <v>731</v>
      </c>
      <c r="I94" s="293" t="s">
        <v>732</v>
      </c>
      <c r="J94" s="293"/>
      <c r="K94" s="305"/>
    </row>
    <row r="95" spans="2:11" s="1" customFormat="1" ht="15" customHeight="1">
      <c r="B95" s="314"/>
      <c r="C95" s="293" t="s">
        <v>733</v>
      </c>
      <c r="D95" s="293"/>
      <c r="E95" s="293"/>
      <c r="F95" s="313" t="s">
        <v>697</v>
      </c>
      <c r="G95" s="312"/>
      <c r="H95" s="293" t="s">
        <v>733</v>
      </c>
      <c r="I95" s="293" t="s">
        <v>732</v>
      </c>
      <c r="J95" s="293"/>
      <c r="K95" s="305"/>
    </row>
    <row r="96" spans="2:11" s="1" customFormat="1" ht="15" customHeight="1">
      <c r="B96" s="314"/>
      <c r="C96" s="293" t="s">
        <v>47</v>
      </c>
      <c r="D96" s="293"/>
      <c r="E96" s="293"/>
      <c r="F96" s="313" t="s">
        <v>697</v>
      </c>
      <c r="G96" s="312"/>
      <c r="H96" s="293" t="s">
        <v>734</v>
      </c>
      <c r="I96" s="293" t="s">
        <v>732</v>
      </c>
      <c r="J96" s="293"/>
      <c r="K96" s="305"/>
    </row>
    <row r="97" spans="2:11" s="1" customFormat="1" ht="15" customHeight="1">
      <c r="B97" s="314"/>
      <c r="C97" s="293" t="s">
        <v>57</v>
      </c>
      <c r="D97" s="293"/>
      <c r="E97" s="293"/>
      <c r="F97" s="313" t="s">
        <v>697</v>
      </c>
      <c r="G97" s="312"/>
      <c r="H97" s="293" t="s">
        <v>735</v>
      </c>
      <c r="I97" s="293" t="s">
        <v>732</v>
      </c>
      <c r="J97" s="293"/>
      <c r="K97" s="305"/>
    </row>
    <row r="98" spans="2:11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pans="2:11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pans="2:11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pans="2:1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pans="2:11" s="1" customFormat="1" ht="45" customHeight="1">
      <c r="B102" s="304"/>
      <c r="C102" s="410" t="s">
        <v>736</v>
      </c>
      <c r="D102" s="410"/>
      <c r="E102" s="410"/>
      <c r="F102" s="410"/>
      <c r="G102" s="410"/>
      <c r="H102" s="410"/>
      <c r="I102" s="410"/>
      <c r="J102" s="410"/>
      <c r="K102" s="305"/>
    </row>
    <row r="103" spans="2:11" s="1" customFormat="1" ht="17.25" customHeight="1">
      <c r="B103" s="304"/>
      <c r="C103" s="306" t="s">
        <v>691</v>
      </c>
      <c r="D103" s="306"/>
      <c r="E103" s="306"/>
      <c r="F103" s="306" t="s">
        <v>692</v>
      </c>
      <c r="G103" s="307"/>
      <c r="H103" s="306" t="s">
        <v>63</v>
      </c>
      <c r="I103" s="306" t="s">
        <v>66</v>
      </c>
      <c r="J103" s="306" t="s">
        <v>693</v>
      </c>
      <c r="K103" s="305"/>
    </row>
    <row r="104" spans="2:11" s="1" customFormat="1" ht="17.25" customHeight="1">
      <c r="B104" s="304"/>
      <c r="C104" s="308" t="s">
        <v>694</v>
      </c>
      <c r="D104" s="308"/>
      <c r="E104" s="308"/>
      <c r="F104" s="309" t="s">
        <v>695</v>
      </c>
      <c r="G104" s="310"/>
      <c r="H104" s="308"/>
      <c r="I104" s="308"/>
      <c r="J104" s="308" t="s">
        <v>696</v>
      </c>
      <c r="K104" s="305"/>
    </row>
    <row r="105" spans="2:11" s="1" customFormat="1" ht="5.25" customHeight="1">
      <c r="B105" s="304"/>
      <c r="C105" s="306"/>
      <c r="D105" s="306"/>
      <c r="E105" s="306"/>
      <c r="F105" s="306"/>
      <c r="G105" s="322"/>
      <c r="H105" s="306"/>
      <c r="I105" s="306"/>
      <c r="J105" s="306"/>
      <c r="K105" s="305"/>
    </row>
    <row r="106" spans="2:11" s="1" customFormat="1" ht="15" customHeight="1">
      <c r="B106" s="304"/>
      <c r="C106" s="293" t="s">
        <v>62</v>
      </c>
      <c r="D106" s="311"/>
      <c r="E106" s="311"/>
      <c r="F106" s="313" t="s">
        <v>697</v>
      </c>
      <c r="G106" s="322"/>
      <c r="H106" s="293" t="s">
        <v>737</v>
      </c>
      <c r="I106" s="293" t="s">
        <v>699</v>
      </c>
      <c r="J106" s="293">
        <v>20</v>
      </c>
      <c r="K106" s="305"/>
    </row>
    <row r="107" spans="2:11" s="1" customFormat="1" ht="15" customHeight="1">
      <c r="B107" s="304"/>
      <c r="C107" s="293" t="s">
        <v>700</v>
      </c>
      <c r="D107" s="293"/>
      <c r="E107" s="293"/>
      <c r="F107" s="313" t="s">
        <v>697</v>
      </c>
      <c r="G107" s="293"/>
      <c r="H107" s="293" t="s">
        <v>737</v>
      </c>
      <c r="I107" s="293" t="s">
        <v>699</v>
      </c>
      <c r="J107" s="293">
        <v>120</v>
      </c>
      <c r="K107" s="305"/>
    </row>
    <row r="108" spans="2:11" s="1" customFormat="1" ht="15" customHeight="1">
      <c r="B108" s="314"/>
      <c r="C108" s="293" t="s">
        <v>702</v>
      </c>
      <c r="D108" s="293"/>
      <c r="E108" s="293"/>
      <c r="F108" s="313" t="s">
        <v>703</v>
      </c>
      <c r="G108" s="293"/>
      <c r="H108" s="293" t="s">
        <v>737</v>
      </c>
      <c r="I108" s="293" t="s">
        <v>699</v>
      </c>
      <c r="J108" s="293">
        <v>50</v>
      </c>
      <c r="K108" s="305"/>
    </row>
    <row r="109" spans="2:11" s="1" customFormat="1" ht="15" customHeight="1">
      <c r="B109" s="314"/>
      <c r="C109" s="293" t="s">
        <v>705</v>
      </c>
      <c r="D109" s="293"/>
      <c r="E109" s="293"/>
      <c r="F109" s="313" t="s">
        <v>697</v>
      </c>
      <c r="G109" s="293"/>
      <c r="H109" s="293" t="s">
        <v>737</v>
      </c>
      <c r="I109" s="293" t="s">
        <v>707</v>
      </c>
      <c r="J109" s="293"/>
      <c r="K109" s="305"/>
    </row>
    <row r="110" spans="2:11" s="1" customFormat="1" ht="15" customHeight="1">
      <c r="B110" s="314"/>
      <c r="C110" s="293" t="s">
        <v>716</v>
      </c>
      <c r="D110" s="293"/>
      <c r="E110" s="293"/>
      <c r="F110" s="313" t="s">
        <v>703</v>
      </c>
      <c r="G110" s="293"/>
      <c r="H110" s="293" t="s">
        <v>737</v>
      </c>
      <c r="I110" s="293" t="s">
        <v>699</v>
      </c>
      <c r="J110" s="293">
        <v>50</v>
      </c>
      <c r="K110" s="305"/>
    </row>
    <row r="111" spans="2:11" s="1" customFormat="1" ht="15" customHeight="1">
      <c r="B111" s="314"/>
      <c r="C111" s="293" t="s">
        <v>724</v>
      </c>
      <c r="D111" s="293"/>
      <c r="E111" s="293"/>
      <c r="F111" s="313" t="s">
        <v>703</v>
      </c>
      <c r="G111" s="293"/>
      <c r="H111" s="293" t="s">
        <v>737</v>
      </c>
      <c r="I111" s="293" t="s">
        <v>699</v>
      </c>
      <c r="J111" s="293">
        <v>50</v>
      </c>
      <c r="K111" s="305"/>
    </row>
    <row r="112" spans="2:11" s="1" customFormat="1" ht="15" customHeight="1">
      <c r="B112" s="314"/>
      <c r="C112" s="293" t="s">
        <v>722</v>
      </c>
      <c r="D112" s="293"/>
      <c r="E112" s="293"/>
      <c r="F112" s="313" t="s">
        <v>703</v>
      </c>
      <c r="G112" s="293"/>
      <c r="H112" s="293" t="s">
        <v>737</v>
      </c>
      <c r="I112" s="293" t="s">
        <v>699</v>
      </c>
      <c r="J112" s="293">
        <v>50</v>
      </c>
      <c r="K112" s="305"/>
    </row>
    <row r="113" spans="2:11" s="1" customFormat="1" ht="15" customHeight="1">
      <c r="B113" s="314"/>
      <c r="C113" s="293" t="s">
        <v>62</v>
      </c>
      <c r="D113" s="293"/>
      <c r="E113" s="293"/>
      <c r="F113" s="313" t="s">
        <v>697</v>
      </c>
      <c r="G113" s="293"/>
      <c r="H113" s="293" t="s">
        <v>738</v>
      </c>
      <c r="I113" s="293" t="s">
        <v>699</v>
      </c>
      <c r="J113" s="293">
        <v>20</v>
      </c>
      <c r="K113" s="305"/>
    </row>
    <row r="114" spans="2:11" s="1" customFormat="1" ht="15" customHeight="1">
      <c r="B114" s="314"/>
      <c r="C114" s="293" t="s">
        <v>739</v>
      </c>
      <c r="D114" s="293"/>
      <c r="E114" s="293"/>
      <c r="F114" s="313" t="s">
        <v>697</v>
      </c>
      <c r="G114" s="293"/>
      <c r="H114" s="293" t="s">
        <v>740</v>
      </c>
      <c r="I114" s="293" t="s">
        <v>699</v>
      </c>
      <c r="J114" s="293">
        <v>120</v>
      </c>
      <c r="K114" s="305"/>
    </row>
    <row r="115" spans="2:11" s="1" customFormat="1" ht="15" customHeight="1">
      <c r="B115" s="314"/>
      <c r="C115" s="293" t="s">
        <v>47</v>
      </c>
      <c r="D115" s="293"/>
      <c r="E115" s="293"/>
      <c r="F115" s="313" t="s">
        <v>697</v>
      </c>
      <c r="G115" s="293"/>
      <c r="H115" s="293" t="s">
        <v>741</v>
      </c>
      <c r="I115" s="293" t="s">
        <v>732</v>
      </c>
      <c r="J115" s="293"/>
      <c r="K115" s="305"/>
    </row>
    <row r="116" spans="2:11" s="1" customFormat="1" ht="15" customHeight="1">
      <c r="B116" s="314"/>
      <c r="C116" s="293" t="s">
        <v>57</v>
      </c>
      <c r="D116" s="293"/>
      <c r="E116" s="293"/>
      <c r="F116" s="313" t="s">
        <v>697</v>
      </c>
      <c r="G116" s="293"/>
      <c r="H116" s="293" t="s">
        <v>742</v>
      </c>
      <c r="I116" s="293" t="s">
        <v>732</v>
      </c>
      <c r="J116" s="293"/>
      <c r="K116" s="305"/>
    </row>
    <row r="117" spans="2:11" s="1" customFormat="1" ht="15" customHeight="1">
      <c r="B117" s="314"/>
      <c r="C117" s="293" t="s">
        <v>66</v>
      </c>
      <c r="D117" s="293"/>
      <c r="E117" s="293"/>
      <c r="F117" s="313" t="s">
        <v>697</v>
      </c>
      <c r="G117" s="293"/>
      <c r="H117" s="293" t="s">
        <v>743</v>
      </c>
      <c r="I117" s="293" t="s">
        <v>744</v>
      </c>
      <c r="J117" s="293"/>
      <c r="K117" s="305"/>
    </row>
    <row r="118" spans="2:11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pans="2:11" s="1" customFormat="1" ht="18.75" customHeight="1">
      <c r="B119" s="324"/>
      <c r="C119" s="290"/>
      <c r="D119" s="290"/>
      <c r="E119" s="290"/>
      <c r="F119" s="325"/>
      <c r="G119" s="290"/>
      <c r="H119" s="290"/>
      <c r="I119" s="290"/>
      <c r="J119" s="290"/>
      <c r="K119" s="324"/>
    </row>
    <row r="120" spans="2:11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pans="2:1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pans="2:11" s="1" customFormat="1" ht="45" customHeight="1">
      <c r="B122" s="329"/>
      <c r="C122" s="411" t="s">
        <v>745</v>
      </c>
      <c r="D122" s="411"/>
      <c r="E122" s="411"/>
      <c r="F122" s="411"/>
      <c r="G122" s="411"/>
      <c r="H122" s="411"/>
      <c r="I122" s="411"/>
      <c r="J122" s="411"/>
      <c r="K122" s="330"/>
    </row>
    <row r="123" spans="2:11" s="1" customFormat="1" ht="17.25" customHeight="1">
      <c r="B123" s="331"/>
      <c r="C123" s="306" t="s">
        <v>691</v>
      </c>
      <c r="D123" s="306"/>
      <c r="E123" s="306"/>
      <c r="F123" s="306" t="s">
        <v>692</v>
      </c>
      <c r="G123" s="307"/>
      <c r="H123" s="306" t="s">
        <v>63</v>
      </c>
      <c r="I123" s="306" t="s">
        <v>66</v>
      </c>
      <c r="J123" s="306" t="s">
        <v>693</v>
      </c>
      <c r="K123" s="332"/>
    </row>
    <row r="124" spans="2:11" s="1" customFormat="1" ht="17.25" customHeight="1">
      <c r="B124" s="331"/>
      <c r="C124" s="308" t="s">
        <v>694</v>
      </c>
      <c r="D124" s="308"/>
      <c r="E124" s="308"/>
      <c r="F124" s="309" t="s">
        <v>695</v>
      </c>
      <c r="G124" s="310"/>
      <c r="H124" s="308"/>
      <c r="I124" s="308"/>
      <c r="J124" s="308" t="s">
        <v>696</v>
      </c>
      <c r="K124" s="332"/>
    </row>
    <row r="125" spans="2:11" s="1" customFormat="1" ht="5.25" customHeight="1">
      <c r="B125" s="333"/>
      <c r="C125" s="311"/>
      <c r="D125" s="311"/>
      <c r="E125" s="311"/>
      <c r="F125" s="311"/>
      <c r="G125" s="293"/>
      <c r="H125" s="311"/>
      <c r="I125" s="311"/>
      <c r="J125" s="311"/>
      <c r="K125" s="334"/>
    </row>
    <row r="126" spans="2:11" s="1" customFormat="1" ht="15" customHeight="1">
      <c r="B126" s="333"/>
      <c r="C126" s="293" t="s">
        <v>700</v>
      </c>
      <c r="D126" s="311"/>
      <c r="E126" s="311"/>
      <c r="F126" s="313" t="s">
        <v>697</v>
      </c>
      <c r="G126" s="293"/>
      <c r="H126" s="293" t="s">
        <v>737</v>
      </c>
      <c r="I126" s="293" t="s">
        <v>699</v>
      </c>
      <c r="J126" s="293">
        <v>120</v>
      </c>
      <c r="K126" s="335"/>
    </row>
    <row r="127" spans="2:11" s="1" customFormat="1" ht="15" customHeight="1">
      <c r="B127" s="333"/>
      <c r="C127" s="293" t="s">
        <v>746</v>
      </c>
      <c r="D127" s="293"/>
      <c r="E127" s="293"/>
      <c r="F127" s="313" t="s">
        <v>697</v>
      </c>
      <c r="G127" s="293"/>
      <c r="H127" s="293" t="s">
        <v>747</v>
      </c>
      <c r="I127" s="293" t="s">
        <v>699</v>
      </c>
      <c r="J127" s="293" t="s">
        <v>748</v>
      </c>
      <c r="K127" s="335"/>
    </row>
    <row r="128" spans="2:11" s="1" customFormat="1" ht="15" customHeight="1">
      <c r="B128" s="333"/>
      <c r="C128" s="293" t="s">
        <v>645</v>
      </c>
      <c r="D128" s="293"/>
      <c r="E128" s="293"/>
      <c r="F128" s="313" t="s">
        <v>697</v>
      </c>
      <c r="G128" s="293"/>
      <c r="H128" s="293" t="s">
        <v>749</v>
      </c>
      <c r="I128" s="293" t="s">
        <v>699</v>
      </c>
      <c r="J128" s="293" t="s">
        <v>748</v>
      </c>
      <c r="K128" s="335"/>
    </row>
    <row r="129" spans="2:11" s="1" customFormat="1" ht="15" customHeight="1">
      <c r="B129" s="333"/>
      <c r="C129" s="293" t="s">
        <v>708</v>
      </c>
      <c r="D129" s="293"/>
      <c r="E129" s="293"/>
      <c r="F129" s="313" t="s">
        <v>703</v>
      </c>
      <c r="G129" s="293"/>
      <c r="H129" s="293" t="s">
        <v>709</v>
      </c>
      <c r="I129" s="293" t="s">
        <v>699</v>
      </c>
      <c r="J129" s="293">
        <v>15</v>
      </c>
      <c r="K129" s="335"/>
    </row>
    <row r="130" spans="2:11" s="1" customFormat="1" ht="15" customHeight="1">
      <c r="B130" s="333"/>
      <c r="C130" s="315" t="s">
        <v>710</v>
      </c>
      <c r="D130" s="315"/>
      <c r="E130" s="315"/>
      <c r="F130" s="316" t="s">
        <v>703</v>
      </c>
      <c r="G130" s="315"/>
      <c r="H130" s="315" t="s">
        <v>711</v>
      </c>
      <c r="I130" s="315" t="s">
        <v>699</v>
      </c>
      <c r="J130" s="315">
        <v>15</v>
      </c>
      <c r="K130" s="335"/>
    </row>
    <row r="131" spans="2:11" s="1" customFormat="1" ht="15" customHeight="1">
      <c r="B131" s="333"/>
      <c r="C131" s="315" t="s">
        <v>712</v>
      </c>
      <c r="D131" s="315"/>
      <c r="E131" s="315"/>
      <c r="F131" s="316" t="s">
        <v>703</v>
      </c>
      <c r="G131" s="315"/>
      <c r="H131" s="315" t="s">
        <v>713</v>
      </c>
      <c r="I131" s="315" t="s">
        <v>699</v>
      </c>
      <c r="J131" s="315">
        <v>20</v>
      </c>
      <c r="K131" s="335"/>
    </row>
    <row r="132" spans="2:11" s="1" customFormat="1" ht="15" customHeight="1">
      <c r="B132" s="333"/>
      <c r="C132" s="315" t="s">
        <v>714</v>
      </c>
      <c r="D132" s="315"/>
      <c r="E132" s="315"/>
      <c r="F132" s="316" t="s">
        <v>703</v>
      </c>
      <c r="G132" s="315"/>
      <c r="H132" s="315" t="s">
        <v>715</v>
      </c>
      <c r="I132" s="315" t="s">
        <v>699</v>
      </c>
      <c r="J132" s="315">
        <v>20</v>
      </c>
      <c r="K132" s="335"/>
    </row>
    <row r="133" spans="2:11" s="1" customFormat="1" ht="15" customHeight="1">
      <c r="B133" s="333"/>
      <c r="C133" s="293" t="s">
        <v>702</v>
      </c>
      <c r="D133" s="293"/>
      <c r="E133" s="293"/>
      <c r="F133" s="313" t="s">
        <v>703</v>
      </c>
      <c r="G133" s="293"/>
      <c r="H133" s="293" t="s">
        <v>737</v>
      </c>
      <c r="I133" s="293" t="s">
        <v>699</v>
      </c>
      <c r="J133" s="293">
        <v>50</v>
      </c>
      <c r="K133" s="335"/>
    </row>
    <row r="134" spans="2:11" s="1" customFormat="1" ht="15" customHeight="1">
      <c r="B134" s="333"/>
      <c r="C134" s="293" t="s">
        <v>716</v>
      </c>
      <c r="D134" s="293"/>
      <c r="E134" s="293"/>
      <c r="F134" s="313" t="s">
        <v>703</v>
      </c>
      <c r="G134" s="293"/>
      <c r="H134" s="293" t="s">
        <v>737</v>
      </c>
      <c r="I134" s="293" t="s">
        <v>699</v>
      </c>
      <c r="J134" s="293">
        <v>50</v>
      </c>
      <c r="K134" s="335"/>
    </row>
    <row r="135" spans="2:11" s="1" customFormat="1" ht="15" customHeight="1">
      <c r="B135" s="333"/>
      <c r="C135" s="293" t="s">
        <v>722</v>
      </c>
      <c r="D135" s="293"/>
      <c r="E135" s="293"/>
      <c r="F135" s="313" t="s">
        <v>703</v>
      </c>
      <c r="G135" s="293"/>
      <c r="H135" s="293" t="s">
        <v>737</v>
      </c>
      <c r="I135" s="293" t="s">
        <v>699</v>
      </c>
      <c r="J135" s="293">
        <v>50</v>
      </c>
      <c r="K135" s="335"/>
    </row>
    <row r="136" spans="2:11" s="1" customFormat="1" ht="15" customHeight="1">
      <c r="B136" s="333"/>
      <c r="C136" s="293" t="s">
        <v>724</v>
      </c>
      <c r="D136" s="293"/>
      <c r="E136" s="293"/>
      <c r="F136" s="313" t="s">
        <v>703</v>
      </c>
      <c r="G136" s="293"/>
      <c r="H136" s="293" t="s">
        <v>737</v>
      </c>
      <c r="I136" s="293" t="s">
        <v>699</v>
      </c>
      <c r="J136" s="293">
        <v>50</v>
      </c>
      <c r="K136" s="335"/>
    </row>
    <row r="137" spans="2:11" s="1" customFormat="1" ht="15" customHeight="1">
      <c r="B137" s="333"/>
      <c r="C137" s="293" t="s">
        <v>725</v>
      </c>
      <c r="D137" s="293"/>
      <c r="E137" s="293"/>
      <c r="F137" s="313" t="s">
        <v>703</v>
      </c>
      <c r="G137" s="293"/>
      <c r="H137" s="293" t="s">
        <v>750</v>
      </c>
      <c r="I137" s="293" t="s">
        <v>699</v>
      </c>
      <c r="J137" s="293">
        <v>255</v>
      </c>
      <c r="K137" s="335"/>
    </row>
    <row r="138" spans="2:11" s="1" customFormat="1" ht="15" customHeight="1">
      <c r="B138" s="333"/>
      <c r="C138" s="293" t="s">
        <v>727</v>
      </c>
      <c r="D138" s="293"/>
      <c r="E138" s="293"/>
      <c r="F138" s="313" t="s">
        <v>697</v>
      </c>
      <c r="G138" s="293"/>
      <c r="H138" s="293" t="s">
        <v>751</v>
      </c>
      <c r="I138" s="293" t="s">
        <v>729</v>
      </c>
      <c r="J138" s="293"/>
      <c r="K138" s="335"/>
    </row>
    <row r="139" spans="2:11" s="1" customFormat="1" ht="15" customHeight="1">
      <c r="B139" s="333"/>
      <c r="C139" s="293" t="s">
        <v>730</v>
      </c>
      <c r="D139" s="293"/>
      <c r="E139" s="293"/>
      <c r="F139" s="313" t="s">
        <v>697</v>
      </c>
      <c r="G139" s="293"/>
      <c r="H139" s="293" t="s">
        <v>752</v>
      </c>
      <c r="I139" s="293" t="s">
        <v>732</v>
      </c>
      <c r="J139" s="293"/>
      <c r="K139" s="335"/>
    </row>
    <row r="140" spans="2:11" s="1" customFormat="1" ht="15" customHeight="1">
      <c r="B140" s="333"/>
      <c r="C140" s="293" t="s">
        <v>733</v>
      </c>
      <c r="D140" s="293"/>
      <c r="E140" s="293"/>
      <c r="F140" s="313" t="s">
        <v>697</v>
      </c>
      <c r="G140" s="293"/>
      <c r="H140" s="293" t="s">
        <v>733</v>
      </c>
      <c r="I140" s="293" t="s">
        <v>732</v>
      </c>
      <c r="J140" s="293"/>
      <c r="K140" s="335"/>
    </row>
    <row r="141" spans="2:11" s="1" customFormat="1" ht="15" customHeight="1">
      <c r="B141" s="333"/>
      <c r="C141" s="293" t="s">
        <v>47</v>
      </c>
      <c r="D141" s="293"/>
      <c r="E141" s="293"/>
      <c r="F141" s="313" t="s">
        <v>697</v>
      </c>
      <c r="G141" s="293"/>
      <c r="H141" s="293" t="s">
        <v>753</v>
      </c>
      <c r="I141" s="293" t="s">
        <v>732</v>
      </c>
      <c r="J141" s="293"/>
      <c r="K141" s="335"/>
    </row>
    <row r="142" spans="2:11" s="1" customFormat="1" ht="15" customHeight="1">
      <c r="B142" s="333"/>
      <c r="C142" s="293" t="s">
        <v>754</v>
      </c>
      <c r="D142" s="293"/>
      <c r="E142" s="293"/>
      <c r="F142" s="313" t="s">
        <v>697</v>
      </c>
      <c r="G142" s="293"/>
      <c r="H142" s="293" t="s">
        <v>755</v>
      </c>
      <c r="I142" s="293" t="s">
        <v>732</v>
      </c>
      <c r="J142" s="293"/>
      <c r="K142" s="335"/>
    </row>
    <row r="143" spans="2:11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pans="2:11" s="1" customFormat="1" ht="18.75" customHeight="1">
      <c r="B144" s="290"/>
      <c r="C144" s="290"/>
      <c r="D144" s="290"/>
      <c r="E144" s="290"/>
      <c r="F144" s="325"/>
      <c r="G144" s="290"/>
      <c r="H144" s="290"/>
      <c r="I144" s="290"/>
      <c r="J144" s="290"/>
      <c r="K144" s="290"/>
    </row>
    <row r="145" spans="2:11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pans="2:11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pans="2:11" s="1" customFormat="1" ht="45" customHeight="1">
      <c r="B147" s="304"/>
      <c r="C147" s="410" t="s">
        <v>756</v>
      </c>
      <c r="D147" s="410"/>
      <c r="E147" s="410"/>
      <c r="F147" s="410"/>
      <c r="G147" s="410"/>
      <c r="H147" s="410"/>
      <c r="I147" s="410"/>
      <c r="J147" s="410"/>
      <c r="K147" s="305"/>
    </row>
    <row r="148" spans="2:11" s="1" customFormat="1" ht="17.25" customHeight="1">
      <c r="B148" s="304"/>
      <c r="C148" s="306" t="s">
        <v>691</v>
      </c>
      <c r="D148" s="306"/>
      <c r="E148" s="306"/>
      <c r="F148" s="306" t="s">
        <v>692</v>
      </c>
      <c r="G148" s="307"/>
      <c r="H148" s="306" t="s">
        <v>63</v>
      </c>
      <c r="I148" s="306" t="s">
        <v>66</v>
      </c>
      <c r="J148" s="306" t="s">
        <v>693</v>
      </c>
      <c r="K148" s="305"/>
    </row>
    <row r="149" spans="2:11" s="1" customFormat="1" ht="17.25" customHeight="1">
      <c r="B149" s="304"/>
      <c r="C149" s="308" t="s">
        <v>694</v>
      </c>
      <c r="D149" s="308"/>
      <c r="E149" s="308"/>
      <c r="F149" s="309" t="s">
        <v>695</v>
      </c>
      <c r="G149" s="310"/>
      <c r="H149" s="308"/>
      <c r="I149" s="308"/>
      <c r="J149" s="308" t="s">
        <v>696</v>
      </c>
      <c r="K149" s="305"/>
    </row>
    <row r="150" spans="2:11" s="1" customFormat="1" ht="5.25" customHeight="1">
      <c r="B150" s="314"/>
      <c r="C150" s="311"/>
      <c r="D150" s="311"/>
      <c r="E150" s="311"/>
      <c r="F150" s="311"/>
      <c r="G150" s="312"/>
      <c r="H150" s="311"/>
      <c r="I150" s="311"/>
      <c r="J150" s="311"/>
      <c r="K150" s="335"/>
    </row>
    <row r="151" spans="2:11" s="1" customFormat="1" ht="15" customHeight="1">
      <c r="B151" s="314"/>
      <c r="C151" s="339" t="s">
        <v>700</v>
      </c>
      <c r="D151" s="293"/>
      <c r="E151" s="293"/>
      <c r="F151" s="340" t="s">
        <v>697</v>
      </c>
      <c r="G151" s="293"/>
      <c r="H151" s="339" t="s">
        <v>737</v>
      </c>
      <c r="I151" s="339" t="s">
        <v>699</v>
      </c>
      <c r="J151" s="339">
        <v>120</v>
      </c>
      <c r="K151" s="335"/>
    </row>
    <row r="152" spans="2:11" s="1" customFormat="1" ht="15" customHeight="1">
      <c r="B152" s="314"/>
      <c r="C152" s="339" t="s">
        <v>746</v>
      </c>
      <c r="D152" s="293"/>
      <c r="E152" s="293"/>
      <c r="F152" s="340" t="s">
        <v>697</v>
      </c>
      <c r="G152" s="293"/>
      <c r="H152" s="339" t="s">
        <v>757</v>
      </c>
      <c r="I152" s="339" t="s">
        <v>699</v>
      </c>
      <c r="J152" s="339" t="s">
        <v>748</v>
      </c>
      <c r="K152" s="335"/>
    </row>
    <row r="153" spans="2:11" s="1" customFormat="1" ht="15" customHeight="1">
      <c r="B153" s="314"/>
      <c r="C153" s="339" t="s">
        <v>645</v>
      </c>
      <c r="D153" s="293"/>
      <c r="E153" s="293"/>
      <c r="F153" s="340" t="s">
        <v>697</v>
      </c>
      <c r="G153" s="293"/>
      <c r="H153" s="339" t="s">
        <v>758</v>
      </c>
      <c r="I153" s="339" t="s">
        <v>699</v>
      </c>
      <c r="J153" s="339" t="s">
        <v>748</v>
      </c>
      <c r="K153" s="335"/>
    </row>
    <row r="154" spans="2:11" s="1" customFormat="1" ht="15" customHeight="1">
      <c r="B154" s="314"/>
      <c r="C154" s="339" t="s">
        <v>702</v>
      </c>
      <c r="D154" s="293"/>
      <c r="E154" s="293"/>
      <c r="F154" s="340" t="s">
        <v>703</v>
      </c>
      <c r="G154" s="293"/>
      <c r="H154" s="339" t="s">
        <v>737</v>
      </c>
      <c r="I154" s="339" t="s">
        <v>699</v>
      </c>
      <c r="J154" s="339">
        <v>50</v>
      </c>
      <c r="K154" s="335"/>
    </row>
    <row r="155" spans="2:11" s="1" customFormat="1" ht="15" customHeight="1">
      <c r="B155" s="314"/>
      <c r="C155" s="339" t="s">
        <v>705</v>
      </c>
      <c r="D155" s="293"/>
      <c r="E155" s="293"/>
      <c r="F155" s="340" t="s">
        <v>697</v>
      </c>
      <c r="G155" s="293"/>
      <c r="H155" s="339" t="s">
        <v>737</v>
      </c>
      <c r="I155" s="339" t="s">
        <v>707</v>
      </c>
      <c r="J155" s="339"/>
      <c r="K155" s="335"/>
    </row>
    <row r="156" spans="2:11" s="1" customFormat="1" ht="15" customHeight="1">
      <c r="B156" s="314"/>
      <c r="C156" s="339" t="s">
        <v>716</v>
      </c>
      <c r="D156" s="293"/>
      <c r="E156" s="293"/>
      <c r="F156" s="340" t="s">
        <v>703</v>
      </c>
      <c r="G156" s="293"/>
      <c r="H156" s="339" t="s">
        <v>737</v>
      </c>
      <c r="I156" s="339" t="s">
        <v>699</v>
      </c>
      <c r="J156" s="339">
        <v>50</v>
      </c>
      <c r="K156" s="335"/>
    </row>
    <row r="157" spans="2:11" s="1" customFormat="1" ht="15" customHeight="1">
      <c r="B157" s="314"/>
      <c r="C157" s="339" t="s">
        <v>724</v>
      </c>
      <c r="D157" s="293"/>
      <c r="E157" s="293"/>
      <c r="F157" s="340" t="s">
        <v>703</v>
      </c>
      <c r="G157" s="293"/>
      <c r="H157" s="339" t="s">
        <v>737</v>
      </c>
      <c r="I157" s="339" t="s">
        <v>699</v>
      </c>
      <c r="J157" s="339">
        <v>50</v>
      </c>
      <c r="K157" s="335"/>
    </row>
    <row r="158" spans="2:11" s="1" customFormat="1" ht="15" customHeight="1">
      <c r="B158" s="314"/>
      <c r="C158" s="339" t="s">
        <v>722</v>
      </c>
      <c r="D158" s="293"/>
      <c r="E158" s="293"/>
      <c r="F158" s="340" t="s">
        <v>703</v>
      </c>
      <c r="G158" s="293"/>
      <c r="H158" s="339" t="s">
        <v>737</v>
      </c>
      <c r="I158" s="339" t="s">
        <v>699</v>
      </c>
      <c r="J158" s="339">
        <v>50</v>
      </c>
      <c r="K158" s="335"/>
    </row>
    <row r="159" spans="2:11" s="1" customFormat="1" ht="15" customHeight="1">
      <c r="B159" s="314"/>
      <c r="C159" s="339" t="s">
        <v>106</v>
      </c>
      <c r="D159" s="293"/>
      <c r="E159" s="293"/>
      <c r="F159" s="340" t="s">
        <v>697</v>
      </c>
      <c r="G159" s="293"/>
      <c r="H159" s="339" t="s">
        <v>759</v>
      </c>
      <c r="I159" s="339" t="s">
        <v>699</v>
      </c>
      <c r="J159" s="339" t="s">
        <v>760</v>
      </c>
      <c r="K159" s="335"/>
    </row>
    <row r="160" spans="2:11" s="1" customFormat="1" ht="15" customHeight="1">
      <c r="B160" s="314"/>
      <c r="C160" s="339" t="s">
        <v>761</v>
      </c>
      <c r="D160" s="293"/>
      <c r="E160" s="293"/>
      <c r="F160" s="340" t="s">
        <v>697</v>
      </c>
      <c r="G160" s="293"/>
      <c r="H160" s="339" t="s">
        <v>762</v>
      </c>
      <c r="I160" s="339" t="s">
        <v>732</v>
      </c>
      <c r="J160" s="339"/>
      <c r="K160" s="335"/>
    </row>
    <row r="161" spans="2:11" s="1" customFormat="1" ht="15" customHeight="1">
      <c r="B161" s="341"/>
      <c r="C161" s="323"/>
      <c r="D161" s="323"/>
      <c r="E161" s="323"/>
      <c r="F161" s="323"/>
      <c r="G161" s="323"/>
      <c r="H161" s="323"/>
      <c r="I161" s="323"/>
      <c r="J161" s="323"/>
      <c r="K161" s="342"/>
    </row>
    <row r="162" spans="2:11" s="1" customFormat="1" ht="18.75" customHeight="1">
      <c r="B162" s="290"/>
      <c r="C162" s="293"/>
      <c r="D162" s="293"/>
      <c r="E162" s="293"/>
      <c r="F162" s="313"/>
      <c r="G162" s="293"/>
      <c r="H162" s="293"/>
      <c r="I162" s="293"/>
      <c r="J162" s="293"/>
      <c r="K162" s="290"/>
    </row>
    <row r="163" spans="2:11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pans="2:11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pans="2:11" s="1" customFormat="1" ht="45" customHeight="1">
      <c r="B165" s="285"/>
      <c r="C165" s="411" t="s">
        <v>763</v>
      </c>
      <c r="D165" s="411"/>
      <c r="E165" s="411"/>
      <c r="F165" s="411"/>
      <c r="G165" s="411"/>
      <c r="H165" s="411"/>
      <c r="I165" s="411"/>
      <c r="J165" s="411"/>
      <c r="K165" s="286"/>
    </row>
    <row r="166" spans="2:11" s="1" customFormat="1" ht="17.25" customHeight="1">
      <c r="B166" s="285"/>
      <c r="C166" s="306" t="s">
        <v>691</v>
      </c>
      <c r="D166" s="306"/>
      <c r="E166" s="306"/>
      <c r="F166" s="306" t="s">
        <v>692</v>
      </c>
      <c r="G166" s="343"/>
      <c r="H166" s="344" t="s">
        <v>63</v>
      </c>
      <c r="I166" s="344" t="s">
        <v>66</v>
      </c>
      <c r="J166" s="306" t="s">
        <v>693</v>
      </c>
      <c r="K166" s="286"/>
    </row>
    <row r="167" spans="2:11" s="1" customFormat="1" ht="17.25" customHeight="1">
      <c r="B167" s="287"/>
      <c r="C167" s="308" t="s">
        <v>694</v>
      </c>
      <c r="D167" s="308"/>
      <c r="E167" s="308"/>
      <c r="F167" s="309" t="s">
        <v>695</v>
      </c>
      <c r="G167" s="345"/>
      <c r="H167" s="346"/>
      <c r="I167" s="346"/>
      <c r="J167" s="308" t="s">
        <v>696</v>
      </c>
      <c r="K167" s="288"/>
    </row>
    <row r="168" spans="2:11" s="1" customFormat="1" ht="5.25" customHeight="1">
      <c r="B168" s="314"/>
      <c r="C168" s="311"/>
      <c r="D168" s="311"/>
      <c r="E168" s="311"/>
      <c r="F168" s="311"/>
      <c r="G168" s="312"/>
      <c r="H168" s="311"/>
      <c r="I168" s="311"/>
      <c r="J168" s="311"/>
      <c r="K168" s="335"/>
    </row>
    <row r="169" spans="2:11" s="1" customFormat="1" ht="15" customHeight="1">
      <c r="B169" s="314"/>
      <c r="C169" s="293" t="s">
        <v>700</v>
      </c>
      <c r="D169" s="293"/>
      <c r="E169" s="293"/>
      <c r="F169" s="313" t="s">
        <v>697</v>
      </c>
      <c r="G169" s="293"/>
      <c r="H169" s="293" t="s">
        <v>737</v>
      </c>
      <c r="I169" s="293" t="s">
        <v>699</v>
      </c>
      <c r="J169" s="293">
        <v>120</v>
      </c>
      <c r="K169" s="335"/>
    </row>
    <row r="170" spans="2:11" s="1" customFormat="1" ht="15" customHeight="1">
      <c r="B170" s="314"/>
      <c r="C170" s="293" t="s">
        <v>746</v>
      </c>
      <c r="D170" s="293"/>
      <c r="E170" s="293"/>
      <c r="F170" s="313" t="s">
        <v>697</v>
      </c>
      <c r="G170" s="293"/>
      <c r="H170" s="293" t="s">
        <v>747</v>
      </c>
      <c r="I170" s="293" t="s">
        <v>699</v>
      </c>
      <c r="J170" s="293" t="s">
        <v>748</v>
      </c>
      <c r="K170" s="335"/>
    </row>
    <row r="171" spans="2:11" s="1" customFormat="1" ht="15" customHeight="1">
      <c r="B171" s="314"/>
      <c r="C171" s="293" t="s">
        <v>645</v>
      </c>
      <c r="D171" s="293"/>
      <c r="E171" s="293"/>
      <c r="F171" s="313" t="s">
        <v>697</v>
      </c>
      <c r="G171" s="293"/>
      <c r="H171" s="293" t="s">
        <v>764</v>
      </c>
      <c r="I171" s="293" t="s">
        <v>699</v>
      </c>
      <c r="J171" s="293" t="s">
        <v>748</v>
      </c>
      <c r="K171" s="335"/>
    </row>
    <row r="172" spans="2:11" s="1" customFormat="1" ht="15" customHeight="1">
      <c r="B172" s="314"/>
      <c r="C172" s="293" t="s">
        <v>702</v>
      </c>
      <c r="D172" s="293"/>
      <c r="E172" s="293"/>
      <c r="F172" s="313" t="s">
        <v>703</v>
      </c>
      <c r="G172" s="293"/>
      <c r="H172" s="293" t="s">
        <v>764</v>
      </c>
      <c r="I172" s="293" t="s">
        <v>699</v>
      </c>
      <c r="J172" s="293">
        <v>50</v>
      </c>
      <c r="K172" s="335"/>
    </row>
    <row r="173" spans="2:11" s="1" customFormat="1" ht="15" customHeight="1">
      <c r="B173" s="314"/>
      <c r="C173" s="293" t="s">
        <v>705</v>
      </c>
      <c r="D173" s="293"/>
      <c r="E173" s="293"/>
      <c r="F173" s="313" t="s">
        <v>697</v>
      </c>
      <c r="G173" s="293"/>
      <c r="H173" s="293" t="s">
        <v>764</v>
      </c>
      <c r="I173" s="293" t="s">
        <v>707</v>
      </c>
      <c r="J173" s="293"/>
      <c r="K173" s="335"/>
    </row>
    <row r="174" spans="2:11" s="1" customFormat="1" ht="15" customHeight="1">
      <c r="B174" s="314"/>
      <c r="C174" s="293" t="s">
        <v>716</v>
      </c>
      <c r="D174" s="293"/>
      <c r="E174" s="293"/>
      <c r="F174" s="313" t="s">
        <v>703</v>
      </c>
      <c r="G174" s="293"/>
      <c r="H174" s="293" t="s">
        <v>764</v>
      </c>
      <c r="I174" s="293" t="s">
        <v>699</v>
      </c>
      <c r="J174" s="293">
        <v>50</v>
      </c>
      <c r="K174" s="335"/>
    </row>
    <row r="175" spans="2:11" s="1" customFormat="1" ht="15" customHeight="1">
      <c r="B175" s="314"/>
      <c r="C175" s="293" t="s">
        <v>724</v>
      </c>
      <c r="D175" s="293"/>
      <c r="E175" s="293"/>
      <c r="F175" s="313" t="s">
        <v>703</v>
      </c>
      <c r="G175" s="293"/>
      <c r="H175" s="293" t="s">
        <v>764</v>
      </c>
      <c r="I175" s="293" t="s">
        <v>699</v>
      </c>
      <c r="J175" s="293">
        <v>50</v>
      </c>
      <c r="K175" s="335"/>
    </row>
    <row r="176" spans="2:11" s="1" customFormat="1" ht="15" customHeight="1">
      <c r="B176" s="314"/>
      <c r="C176" s="293" t="s">
        <v>722</v>
      </c>
      <c r="D176" s="293"/>
      <c r="E176" s="293"/>
      <c r="F176" s="313" t="s">
        <v>703</v>
      </c>
      <c r="G176" s="293"/>
      <c r="H176" s="293" t="s">
        <v>764</v>
      </c>
      <c r="I176" s="293" t="s">
        <v>699</v>
      </c>
      <c r="J176" s="293">
        <v>50</v>
      </c>
      <c r="K176" s="335"/>
    </row>
    <row r="177" spans="2:11" s="1" customFormat="1" ht="15" customHeight="1">
      <c r="B177" s="314"/>
      <c r="C177" s="293" t="s">
        <v>117</v>
      </c>
      <c r="D177" s="293"/>
      <c r="E177" s="293"/>
      <c r="F177" s="313" t="s">
        <v>697</v>
      </c>
      <c r="G177" s="293"/>
      <c r="H177" s="293" t="s">
        <v>765</v>
      </c>
      <c r="I177" s="293" t="s">
        <v>766</v>
      </c>
      <c r="J177" s="293"/>
      <c r="K177" s="335"/>
    </row>
    <row r="178" spans="2:11" s="1" customFormat="1" ht="15" customHeight="1">
      <c r="B178" s="314"/>
      <c r="C178" s="293" t="s">
        <v>66</v>
      </c>
      <c r="D178" s="293"/>
      <c r="E178" s="293"/>
      <c r="F178" s="313" t="s">
        <v>697</v>
      </c>
      <c r="G178" s="293"/>
      <c r="H178" s="293" t="s">
        <v>767</v>
      </c>
      <c r="I178" s="293" t="s">
        <v>768</v>
      </c>
      <c r="J178" s="293">
        <v>1</v>
      </c>
      <c r="K178" s="335"/>
    </row>
    <row r="179" spans="2:11" s="1" customFormat="1" ht="15" customHeight="1">
      <c r="B179" s="314"/>
      <c r="C179" s="293" t="s">
        <v>62</v>
      </c>
      <c r="D179" s="293"/>
      <c r="E179" s="293"/>
      <c r="F179" s="313" t="s">
        <v>697</v>
      </c>
      <c r="G179" s="293"/>
      <c r="H179" s="293" t="s">
        <v>769</v>
      </c>
      <c r="I179" s="293" t="s">
        <v>699</v>
      </c>
      <c r="J179" s="293">
        <v>20</v>
      </c>
      <c r="K179" s="335"/>
    </row>
    <row r="180" spans="2:11" s="1" customFormat="1" ht="15" customHeight="1">
      <c r="B180" s="314"/>
      <c r="C180" s="293" t="s">
        <v>63</v>
      </c>
      <c r="D180" s="293"/>
      <c r="E180" s="293"/>
      <c r="F180" s="313" t="s">
        <v>697</v>
      </c>
      <c r="G180" s="293"/>
      <c r="H180" s="293" t="s">
        <v>770</v>
      </c>
      <c r="I180" s="293" t="s">
        <v>699</v>
      </c>
      <c r="J180" s="293">
        <v>255</v>
      </c>
      <c r="K180" s="335"/>
    </row>
    <row r="181" spans="2:11" s="1" customFormat="1" ht="15" customHeight="1">
      <c r="B181" s="314"/>
      <c r="C181" s="293" t="s">
        <v>118</v>
      </c>
      <c r="D181" s="293"/>
      <c r="E181" s="293"/>
      <c r="F181" s="313" t="s">
        <v>697</v>
      </c>
      <c r="G181" s="293"/>
      <c r="H181" s="293" t="s">
        <v>661</v>
      </c>
      <c r="I181" s="293" t="s">
        <v>699</v>
      </c>
      <c r="J181" s="293">
        <v>10</v>
      </c>
      <c r="K181" s="335"/>
    </row>
    <row r="182" spans="2:11" s="1" customFormat="1" ht="15" customHeight="1">
      <c r="B182" s="314"/>
      <c r="C182" s="293" t="s">
        <v>119</v>
      </c>
      <c r="D182" s="293"/>
      <c r="E182" s="293"/>
      <c r="F182" s="313" t="s">
        <v>697</v>
      </c>
      <c r="G182" s="293"/>
      <c r="H182" s="293" t="s">
        <v>771</v>
      </c>
      <c r="I182" s="293" t="s">
        <v>732</v>
      </c>
      <c r="J182" s="293"/>
      <c r="K182" s="335"/>
    </row>
    <row r="183" spans="2:11" s="1" customFormat="1" ht="15" customHeight="1">
      <c r="B183" s="314"/>
      <c r="C183" s="293" t="s">
        <v>772</v>
      </c>
      <c r="D183" s="293"/>
      <c r="E183" s="293"/>
      <c r="F183" s="313" t="s">
        <v>697</v>
      </c>
      <c r="G183" s="293"/>
      <c r="H183" s="293" t="s">
        <v>773</v>
      </c>
      <c r="I183" s="293" t="s">
        <v>732</v>
      </c>
      <c r="J183" s="293"/>
      <c r="K183" s="335"/>
    </row>
    <row r="184" spans="2:11" s="1" customFormat="1" ht="15" customHeight="1">
      <c r="B184" s="314"/>
      <c r="C184" s="293" t="s">
        <v>761</v>
      </c>
      <c r="D184" s="293"/>
      <c r="E184" s="293"/>
      <c r="F184" s="313" t="s">
        <v>697</v>
      </c>
      <c r="G184" s="293"/>
      <c r="H184" s="293" t="s">
        <v>774</v>
      </c>
      <c r="I184" s="293" t="s">
        <v>732</v>
      </c>
      <c r="J184" s="293"/>
      <c r="K184" s="335"/>
    </row>
    <row r="185" spans="2:11" s="1" customFormat="1" ht="15" customHeight="1">
      <c r="B185" s="314"/>
      <c r="C185" s="293" t="s">
        <v>121</v>
      </c>
      <c r="D185" s="293"/>
      <c r="E185" s="293"/>
      <c r="F185" s="313" t="s">
        <v>703</v>
      </c>
      <c r="G185" s="293"/>
      <c r="H185" s="293" t="s">
        <v>775</v>
      </c>
      <c r="I185" s="293" t="s">
        <v>699</v>
      </c>
      <c r="J185" s="293">
        <v>50</v>
      </c>
      <c r="K185" s="335"/>
    </row>
    <row r="186" spans="2:11" s="1" customFormat="1" ht="15" customHeight="1">
      <c r="B186" s="314"/>
      <c r="C186" s="293" t="s">
        <v>776</v>
      </c>
      <c r="D186" s="293"/>
      <c r="E186" s="293"/>
      <c r="F186" s="313" t="s">
        <v>703</v>
      </c>
      <c r="G186" s="293"/>
      <c r="H186" s="293" t="s">
        <v>777</v>
      </c>
      <c r="I186" s="293" t="s">
        <v>778</v>
      </c>
      <c r="J186" s="293"/>
      <c r="K186" s="335"/>
    </row>
    <row r="187" spans="2:11" s="1" customFormat="1" ht="15" customHeight="1">
      <c r="B187" s="314"/>
      <c r="C187" s="293" t="s">
        <v>779</v>
      </c>
      <c r="D187" s="293"/>
      <c r="E187" s="293"/>
      <c r="F187" s="313" t="s">
        <v>703</v>
      </c>
      <c r="G187" s="293"/>
      <c r="H187" s="293" t="s">
        <v>780</v>
      </c>
      <c r="I187" s="293" t="s">
        <v>778</v>
      </c>
      <c r="J187" s="293"/>
      <c r="K187" s="335"/>
    </row>
    <row r="188" spans="2:11" s="1" customFormat="1" ht="15" customHeight="1">
      <c r="B188" s="314"/>
      <c r="C188" s="293" t="s">
        <v>781</v>
      </c>
      <c r="D188" s="293"/>
      <c r="E188" s="293"/>
      <c r="F188" s="313" t="s">
        <v>703</v>
      </c>
      <c r="G188" s="293"/>
      <c r="H188" s="293" t="s">
        <v>782</v>
      </c>
      <c r="I188" s="293" t="s">
        <v>778</v>
      </c>
      <c r="J188" s="293"/>
      <c r="K188" s="335"/>
    </row>
    <row r="189" spans="2:11" s="1" customFormat="1" ht="15" customHeight="1">
      <c r="B189" s="314"/>
      <c r="C189" s="347" t="s">
        <v>783</v>
      </c>
      <c r="D189" s="293"/>
      <c r="E189" s="293"/>
      <c r="F189" s="313" t="s">
        <v>703</v>
      </c>
      <c r="G189" s="293"/>
      <c r="H189" s="293" t="s">
        <v>784</v>
      </c>
      <c r="I189" s="293" t="s">
        <v>785</v>
      </c>
      <c r="J189" s="348" t="s">
        <v>786</v>
      </c>
      <c r="K189" s="335"/>
    </row>
    <row r="190" spans="2:11" s="1" customFormat="1" ht="15" customHeight="1">
      <c r="B190" s="314"/>
      <c r="C190" s="299" t="s">
        <v>51</v>
      </c>
      <c r="D190" s="293"/>
      <c r="E190" s="293"/>
      <c r="F190" s="313" t="s">
        <v>697</v>
      </c>
      <c r="G190" s="293"/>
      <c r="H190" s="290" t="s">
        <v>787</v>
      </c>
      <c r="I190" s="293" t="s">
        <v>788</v>
      </c>
      <c r="J190" s="293"/>
      <c r="K190" s="335"/>
    </row>
    <row r="191" spans="2:11" s="1" customFormat="1" ht="15" customHeight="1">
      <c r="B191" s="314"/>
      <c r="C191" s="299" t="s">
        <v>789</v>
      </c>
      <c r="D191" s="293"/>
      <c r="E191" s="293"/>
      <c r="F191" s="313" t="s">
        <v>697</v>
      </c>
      <c r="G191" s="293"/>
      <c r="H191" s="293" t="s">
        <v>790</v>
      </c>
      <c r="I191" s="293" t="s">
        <v>732</v>
      </c>
      <c r="J191" s="293"/>
      <c r="K191" s="335"/>
    </row>
    <row r="192" spans="2:11" s="1" customFormat="1" ht="15" customHeight="1">
      <c r="B192" s="314"/>
      <c r="C192" s="299" t="s">
        <v>791</v>
      </c>
      <c r="D192" s="293"/>
      <c r="E192" s="293"/>
      <c r="F192" s="313" t="s">
        <v>697</v>
      </c>
      <c r="G192" s="293"/>
      <c r="H192" s="293" t="s">
        <v>792</v>
      </c>
      <c r="I192" s="293" t="s">
        <v>732</v>
      </c>
      <c r="J192" s="293"/>
      <c r="K192" s="335"/>
    </row>
    <row r="193" spans="2:11" s="1" customFormat="1" ht="15" customHeight="1">
      <c r="B193" s="314"/>
      <c r="C193" s="299" t="s">
        <v>793</v>
      </c>
      <c r="D193" s="293"/>
      <c r="E193" s="293"/>
      <c r="F193" s="313" t="s">
        <v>703</v>
      </c>
      <c r="G193" s="293"/>
      <c r="H193" s="293" t="s">
        <v>794</v>
      </c>
      <c r="I193" s="293" t="s">
        <v>732</v>
      </c>
      <c r="J193" s="293"/>
      <c r="K193" s="335"/>
    </row>
    <row r="194" spans="2:11" s="1" customFormat="1" ht="15" customHeight="1">
      <c r="B194" s="341"/>
      <c r="C194" s="349"/>
      <c r="D194" s="323"/>
      <c r="E194" s="323"/>
      <c r="F194" s="323"/>
      <c r="G194" s="323"/>
      <c r="H194" s="323"/>
      <c r="I194" s="323"/>
      <c r="J194" s="323"/>
      <c r="K194" s="342"/>
    </row>
    <row r="195" spans="2:11" s="1" customFormat="1" ht="18.75" customHeight="1">
      <c r="B195" s="290"/>
      <c r="C195" s="293"/>
      <c r="D195" s="293"/>
      <c r="E195" s="293"/>
      <c r="F195" s="313"/>
      <c r="G195" s="293"/>
      <c r="H195" s="293"/>
      <c r="I195" s="293"/>
      <c r="J195" s="293"/>
      <c r="K195" s="290"/>
    </row>
    <row r="196" spans="2:11" s="1" customFormat="1" ht="18.75" customHeight="1">
      <c r="B196" s="290"/>
      <c r="C196" s="293"/>
      <c r="D196" s="293"/>
      <c r="E196" s="293"/>
      <c r="F196" s="313"/>
      <c r="G196" s="293"/>
      <c r="H196" s="293"/>
      <c r="I196" s="293"/>
      <c r="J196" s="293"/>
      <c r="K196" s="290"/>
    </row>
    <row r="197" spans="2:11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pans="2:11" s="1" customFormat="1" ht="12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pans="2:11" s="1" customFormat="1" ht="22.2">
      <c r="B199" s="285"/>
      <c r="C199" s="411" t="s">
        <v>795</v>
      </c>
      <c r="D199" s="411"/>
      <c r="E199" s="411"/>
      <c r="F199" s="411"/>
      <c r="G199" s="411"/>
      <c r="H199" s="411"/>
      <c r="I199" s="411"/>
      <c r="J199" s="411"/>
      <c r="K199" s="286"/>
    </row>
    <row r="200" spans="2:11" s="1" customFormat="1" ht="25.5" customHeight="1">
      <c r="B200" s="285"/>
      <c r="C200" s="350" t="s">
        <v>796</v>
      </c>
      <c r="D200" s="350"/>
      <c r="E200" s="350"/>
      <c r="F200" s="350" t="s">
        <v>797</v>
      </c>
      <c r="G200" s="351"/>
      <c r="H200" s="412" t="s">
        <v>798</v>
      </c>
      <c r="I200" s="412"/>
      <c r="J200" s="412"/>
      <c r="K200" s="286"/>
    </row>
    <row r="201" spans="2:11" s="1" customFormat="1" ht="5.25" customHeight="1">
      <c r="B201" s="314"/>
      <c r="C201" s="311"/>
      <c r="D201" s="311"/>
      <c r="E201" s="311"/>
      <c r="F201" s="311"/>
      <c r="G201" s="293"/>
      <c r="H201" s="311"/>
      <c r="I201" s="311"/>
      <c r="J201" s="311"/>
      <c r="K201" s="335"/>
    </row>
    <row r="202" spans="2:11" s="1" customFormat="1" ht="15" customHeight="1">
      <c r="B202" s="314"/>
      <c r="C202" s="293" t="s">
        <v>788</v>
      </c>
      <c r="D202" s="293"/>
      <c r="E202" s="293"/>
      <c r="F202" s="313" t="s">
        <v>52</v>
      </c>
      <c r="G202" s="293"/>
      <c r="H202" s="413" t="s">
        <v>799</v>
      </c>
      <c r="I202" s="413"/>
      <c r="J202" s="413"/>
      <c r="K202" s="335"/>
    </row>
    <row r="203" spans="2:11" s="1" customFormat="1" ht="15" customHeight="1">
      <c r="B203" s="314"/>
      <c r="C203" s="320"/>
      <c r="D203" s="293"/>
      <c r="E203" s="293"/>
      <c r="F203" s="313" t="s">
        <v>53</v>
      </c>
      <c r="G203" s="293"/>
      <c r="H203" s="413" t="s">
        <v>800</v>
      </c>
      <c r="I203" s="413"/>
      <c r="J203" s="413"/>
      <c r="K203" s="335"/>
    </row>
    <row r="204" spans="2:11" s="1" customFormat="1" ht="15" customHeight="1">
      <c r="B204" s="314"/>
      <c r="C204" s="320"/>
      <c r="D204" s="293"/>
      <c r="E204" s="293"/>
      <c r="F204" s="313" t="s">
        <v>56</v>
      </c>
      <c r="G204" s="293"/>
      <c r="H204" s="413" t="s">
        <v>801</v>
      </c>
      <c r="I204" s="413"/>
      <c r="J204" s="413"/>
      <c r="K204" s="335"/>
    </row>
    <row r="205" spans="2:11" s="1" customFormat="1" ht="15" customHeight="1">
      <c r="B205" s="314"/>
      <c r="C205" s="293"/>
      <c r="D205" s="293"/>
      <c r="E205" s="293"/>
      <c r="F205" s="313" t="s">
        <v>54</v>
      </c>
      <c r="G205" s="293"/>
      <c r="H205" s="413" t="s">
        <v>802</v>
      </c>
      <c r="I205" s="413"/>
      <c r="J205" s="413"/>
      <c r="K205" s="335"/>
    </row>
    <row r="206" spans="2:11" s="1" customFormat="1" ht="15" customHeight="1">
      <c r="B206" s="314"/>
      <c r="C206" s="293"/>
      <c r="D206" s="293"/>
      <c r="E206" s="293"/>
      <c r="F206" s="313" t="s">
        <v>55</v>
      </c>
      <c r="G206" s="293"/>
      <c r="H206" s="413" t="s">
        <v>803</v>
      </c>
      <c r="I206" s="413"/>
      <c r="J206" s="413"/>
      <c r="K206" s="335"/>
    </row>
    <row r="207" spans="2:11" s="1" customFormat="1" ht="15" customHeight="1">
      <c r="B207" s="314"/>
      <c r="C207" s="293"/>
      <c r="D207" s="293"/>
      <c r="E207" s="293"/>
      <c r="F207" s="313"/>
      <c r="G207" s="293"/>
      <c r="H207" s="293"/>
      <c r="I207" s="293"/>
      <c r="J207" s="293"/>
      <c r="K207" s="335"/>
    </row>
    <row r="208" spans="2:11" s="1" customFormat="1" ht="15" customHeight="1">
      <c r="B208" s="314"/>
      <c r="C208" s="293" t="s">
        <v>744</v>
      </c>
      <c r="D208" s="293"/>
      <c r="E208" s="293"/>
      <c r="F208" s="313" t="s">
        <v>88</v>
      </c>
      <c r="G208" s="293"/>
      <c r="H208" s="413" t="s">
        <v>804</v>
      </c>
      <c r="I208" s="413"/>
      <c r="J208" s="413"/>
      <c r="K208" s="335"/>
    </row>
    <row r="209" spans="2:11" s="1" customFormat="1" ht="15" customHeight="1">
      <c r="B209" s="314"/>
      <c r="C209" s="320"/>
      <c r="D209" s="293"/>
      <c r="E209" s="293"/>
      <c r="F209" s="313" t="s">
        <v>640</v>
      </c>
      <c r="G209" s="293"/>
      <c r="H209" s="413" t="s">
        <v>641</v>
      </c>
      <c r="I209" s="413"/>
      <c r="J209" s="413"/>
      <c r="K209" s="335"/>
    </row>
    <row r="210" spans="2:11" s="1" customFormat="1" ht="15" customHeight="1">
      <c r="B210" s="314"/>
      <c r="C210" s="293"/>
      <c r="D210" s="293"/>
      <c r="E210" s="293"/>
      <c r="F210" s="313" t="s">
        <v>638</v>
      </c>
      <c r="G210" s="293"/>
      <c r="H210" s="413" t="s">
        <v>805</v>
      </c>
      <c r="I210" s="413"/>
      <c r="J210" s="413"/>
      <c r="K210" s="335"/>
    </row>
    <row r="211" spans="2:11" s="1" customFormat="1" ht="15" customHeight="1">
      <c r="B211" s="352"/>
      <c r="C211" s="320"/>
      <c r="D211" s="320"/>
      <c r="E211" s="320"/>
      <c r="F211" s="313" t="s">
        <v>94</v>
      </c>
      <c r="G211" s="299"/>
      <c r="H211" s="414" t="s">
        <v>642</v>
      </c>
      <c r="I211" s="414"/>
      <c r="J211" s="414"/>
      <c r="K211" s="353"/>
    </row>
    <row r="212" spans="2:11" s="1" customFormat="1" ht="15" customHeight="1">
      <c r="B212" s="352"/>
      <c r="C212" s="320"/>
      <c r="D212" s="320"/>
      <c r="E212" s="320"/>
      <c r="F212" s="313" t="s">
        <v>643</v>
      </c>
      <c r="G212" s="299"/>
      <c r="H212" s="414" t="s">
        <v>806</v>
      </c>
      <c r="I212" s="414"/>
      <c r="J212" s="414"/>
      <c r="K212" s="353"/>
    </row>
    <row r="213" spans="2:11" s="1" customFormat="1" ht="15" customHeight="1">
      <c r="B213" s="352"/>
      <c r="C213" s="320"/>
      <c r="D213" s="320"/>
      <c r="E213" s="320"/>
      <c r="F213" s="354"/>
      <c r="G213" s="299"/>
      <c r="H213" s="355"/>
      <c r="I213" s="355"/>
      <c r="J213" s="355"/>
      <c r="K213" s="353"/>
    </row>
    <row r="214" spans="2:11" s="1" customFormat="1" ht="15" customHeight="1">
      <c r="B214" s="352"/>
      <c r="C214" s="293" t="s">
        <v>768</v>
      </c>
      <c r="D214" s="320"/>
      <c r="E214" s="320"/>
      <c r="F214" s="313">
        <v>1</v>
      </c>
      <c r="G214" s="299"/>
      <c r="H214" s="414" t="s">
        <v>807</v>
      </c>
      <c r="I214" s="414"/>
      <c r="J214" s="414"/>
      <c r="K214" s="353"/>
    </row>
    <row r="215" spans="2:11" s="1" customFormat="1" ht="15" customHeight="1">
      <c r="B215" s="352"/>
      <c r="C215" s="320"/>
      <c r="D215" s="320"/>
      <c r="E215" s="320"/>
      <c r="F215" s="313">
        <v>2</v>
      </c>
      <c r="G215" s="299"/>
      <c r="H215" s="414" t="s">
        <v>808</v>
      </c>
      <c r="I215" s="414"/>
      <c r="J215" s="414"/>
      <c r="K215" s="353"/>
    </row>
    <row r="216" spans="2:11" s="1" customFormat="1" ht="15" customHeight="1">
      <c r="B216" s="352"/>
      <c r="C216" s="320"/>
      <c r="D216" s="320"/>
      <c r="E216" s="320"/>
      <c r="F216" s="313">
        <v>3</v>
      </c>
      <c r="G216" s="299"/>
      <c r="H216" s="414" t="s">
        <v>809</v>
      </c>
      <c r="I216" s="414"/>
      <c r="J216" s="414"/>
      <c r="K216" s="353"/>
    </row>
    <row r="217" spans="2:11" s="1" customFormat="1" ht="15" customHeight="1">
      <c r="B217" s="352"/>
      <c r="C217" s="320"/>
      <c r="D217" s="320"/>
      <c r="E217" s="320"/>
      <c r="F217" s="313">
        <v>4</v>
      </c>
      <c r="G217" s="299"/>
      <c r="H217" s="414" t="s">
        <v>810</v>
      </c>
      <c r="I217" s="414"/>
      <c r="J217" s="414"/>
      <c r="K217" s="353"/>
    </row>
    <row r="218" spans="2:11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SO113 - SO 113 - Chodníky...</vt:lpstr>
      <vt:lpstr>SO431 - SO 431 - Úprava a...</vt:lpstr>
      <vt:lpstr>VON - VON - Vedlejší a os...</vt:lpstr>
      <vt:lpstr>Seznam figur</vt:lpstr>
      <vt:lpstr>Pokyny pro vyplnění</vt:lpstr>
      <vt:lpstr>'Rekapitulace stavby'!Názvy_tisku</vt:lpstr>
      <vt:lpstr>'Seznam figur'!Názvy_tisku</vt:lpstr>
      <vt:lpstr>'SO113 - SO 113 - Chodníky...'!Názvy_tisku</vt:lpstr>
      <vt:lpstr>'SO431 - SO 431 - Úprava a...'!Názvy_tisku</vt:lpstr>
      <vt:lpstr>'VON - VON - Vedlejší a os...'!Názvy_tisku</vt:lpstr>
      <vt:lpstr>'Pokyny pro vyplnění'!Oblast_tisku</vt:lpstr>
      <vt:lpstr>'Rekapitulace stavby'!Oblast_tisku</vt:lpstr>
      <vt:lpstr>'Seznam figur'!Oblast_tisku</vt:lpstr>
      <vt:lpstr>'SO113 - SO 113 - Chodníky...'!Oblast_tisku</vt:lpstr>
      <vt:lpstr>'SO431 - SO 431 - Úprava a...'!Oblast_tisku</vt:lpstr>
      <vt:lpstr>'VON - VON - Vedlejší a os...'!Oblast_tisku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STAPO\Luděk</dc:creator>
  <cp:lastModifiedBy>Luděk</cp:lastModifiedBy>
  <dcterms:created xsi:type="dcterms:W3CDTF">2020-01-13T13:16:08Z</dcterms:created>
  <dcterms:modified xsi:type="dcterms:W3CDTF">2020-01-13T16:26:06Z</dcterms:modified>
</cp:coreProperties>
</file>